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100"/>
  </bookViews>
  <sheets>
    <sheet name="V1 Cálculo" sheetId="1" r:id="rId1"/>
    <sheet name="Hoja1" sheetId="3" state="hidden" r:id="rId2"/>
    <sheet name="Hoja2" sheetId="2" state="hidden" r:id="rId3"/>
  </sheets>
  <externalReferences>
    <externalReference r:id="rId4"/>
  </externalReferences>
  <definedNames>
    <definedName name="_xlnm.Print_Area" localSheetId="0">'V1 Cálculo'!$A$1:$H$58</definedName>
    <definedName name="dormitorios">Hoja2!$E$4:$I$4</definedName>
    <definedName name="rango">Hoja2!$D$5:$D$9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4" i="1" l="1"/>
  <c r="C37" i="1" s="1"/>
  <c r="D45" i="1"/>
  <c r="C36" i="1" l="1"/>
  <c r="D46" i="1"/>
  <c r="E31" i="1" l="1"/>
  <c r="E29" i="1"/>
  <c r="I47" i="3" l="1"/>
  <c r="H47" i="3"/>
  <c r="G47" i="3"/>
  <c r="F47" i="3"/>
  <c r="E47" i="3"/>
  <c r="D47" i="3"/>
  <c r="C47" i="3"/>
  <c r="D46" i="3"/>
  <c r="C46" i="3" s="1"/>
  <c r="I42" i="3"/>
  <c r="H42" i="3"/>
  <c r="G42" i="3"/>
  <c r="F42" i="3"/>
  <c r="E42" i="3"/>
  <c r="D42" i="3"/>
  <c r="C42" i="3"/>
  <c r="D41" i="3"/>
  <c r="C41" i="3" s="1"/>
  <c r="F36" i="3"/>
  <c r="G35" i="3"/>
  <c r="H34" i="3"/>
  <c r="D34" i="3"/>
  <c r="H33" i="3"/>
  <c r="G33" i="3"/>
  <c r="F33" i="3"/>
  <c r="E33" i="3"/>
  <c r="I30" i="3"/>
  <c r="H30" i="3"/>
  <c r="H36" i="3" s="1"/>
  <c r="G30" i="3"/>
  <c r="G36" i="3" s="1"/>
  <c r="F30" i="3"/>
  <c r="E30" i="3"/>
  <c r="E36" i="3" s="1"/>
  <c r="D30" i="3"/>
  <c r="D36" i="3" s="1"/>
  <c r="C30" i="3"/>
  <c r="D29" i="3"/>
  <c r="C29" i="3"/>
  <c r="I25" i="3"/>
  <c r="H25" i="3"/>
  <c r="H35" i="3" s="1"/>
  <c r="G25" i="3"/>
  <c r="F25" i="3"/>
  <c r="F35" i="3" s="1"/>
  <c r="E25" i="3"/>
  <c r="E35" i="3" s="1"/>
  <c r="D25" i="3"/>
  <c r="D35" i="3" s="1"/>
  <c r="C25" i="3"/>
  <c r="D24" i="3"/>
  <c r="C24" i="3"/>
  <c r="I20" i="3"/>
  <c r="H20" i="3"/>
  <c r="G20" i="3"/>
  <c r="G34" i="3" s="1"/>
  <c r="F20" i="3"/>
  <c r="F34" i="3" s="1"/>
  <c r="E20" i="3"/>
  <c r="E34" i="3" s="1"/>
  <c r="D20" i="3"/>
  <c r="C20" i="3"/>
  <c r="D19" i="3"/>
  <c r="D33" i="3" s="1"/>
  <c r="C19" i="3"/>
  <c r="I15" i="3"/>
  <c r="H15" i="3"/>
  <c r="G15" i="3"/>
  <c r="F15" i="3"/>
  <c r="E15" i="3"/>
  <c r="D15" i="3"/>
  <c r="C15" i="3"/>
  <c r="D14" i="3"/>
  <c r="C14" i="3" s="1"/>
  <c r="D7" i="3"/>
  <c r="C7" i="3"/>
  <c r="D6" i="3"/>
  <c r="C6" i="3" s="1"/>
  <c r="D5" i="3"/>
  <c r="C5" i="3"/>
  <c r="D4" i="3"/>
  <c r="C4" i="3" s="1"/>
  <c r="D3" i="3"/>
  <c r="C3" i="3"/>
  <c r="F38" i="1" l="1"/>
  <c r="F37" i="1"/>
  <c r="G37" i="1" s="1"/>
  <c r="F36" i="1"/>
  <c r="G36" i="1" s="1"/>
  <c r="E46" i="1"/>
  <c r="E45" i="1"/>
  <c r="G46" i="1"/>
  <c r="D38" i="1"/>
  <c r="C38" i="1" s="1"/>
  <c r="G38" i="1" l="1"/>
  <c r="G39" i="1" s="1"/>
  <c r="F40" i="1" s="1"/>
  <c r="B46" i="1"/>
  <c r="L3" i="2" l="1"/>
  <c r="N3" i="2"/>
  <c r="B36" i="1"/>
  <c r="B37" i="1"/>
  <c r="F39" i="1" l="1"/>
  <c r="L4" i="2"/>
  <c r="M5" i="2" s="1"/>
  <c r="G45" i="1" l="1"/>
  <c r="G47" i="1" s="1"/>
  <c r="F47" i="1" s="1"/>
</calcChain>
</file>

<file path=xl/sharedStrings.xml><?xml version="1.0" encoding="utf-8"?>
<sst xmlns="http://schemas.openxmlformats.org/spreadsheetml/2006/main" count="127" uniqueCount="81">
  <si>
    <t>INFORMACION GENERAL</t>
  </si>
  <si>
    <t>INFORMACION VIVIENDA</t>
  </si>
  <si>
    <t>Propietario</t>
  </si>
  <si>
    <t>Dirección</t>
  </si>
  <si>
    <t>Comuna</t>
  </si>
  <si>
    <t>Nº Baños</t>
  </si>
  <si>
    <t>Constructora</t>
  </si>
  <si>
    <t>Doble</t>
  </si>
  <si>
    <t>N/A</t>
  </si>
  <si>
    <t>lt/s</t>
  </si>
  <si>
    <t>Simple</t>
  </si>
  <si>
    <t>Triple</t>
  </si>
  <si>
    <t>&lt;47</t>
  </si>
  <si>
    <t>47-93</t>
  </si>
  <si>
    <t>93-139</t>
  </si>
  <si>
    <t>140-186</t>
  </si>
  <si>
    <t>186-232</t>
  </si>
  <si>
    <t xml:space="preserve">Nº Dormitorios </t>
  </si>
  <si>
    <t>N°dormitorio</t>
  </si>
  <si>
    <t>metros2</t>
  </si>
  <si>
    <t xml:space="preserve">Valor en tabla </t>
  </si>
  <si>
    <t>fila (m2)</t>
  </si>
  <si>
    <t>Requisitos de ventilación en vivienda</t>
  </si>
  <si>
    <t>Dormitorios Simples</t>
  </si>
  <si>
    <t>Cantidad</t>
  </si>
  <si>
    <t>Recinto</t>
  </si>
  <si>
    <t>INSTRUCCIONES</t>
  </si>
  <si>
    <t>INGRESO DE AIRE</t>
  </si>
  <si>
    <t>cantidad</t>
  </si>
  <si>
    <t>Dormitorios</t>
  </si>
  <si>
    <t>Personas</t>
  </si>
  <si>
    <t>Tabla</t>
  </si>
  <si>
    <t>ec (1a)</t>
  </si>
  <si>
    <t>ec</t>
  </si>
  <si>
    <t>Requerimientos Mínimos</t>
  </si>
  <si>
    <r>
      <t>m</t>
    </r>
    <r>
      <rPr>
        <vertAlign val="superscript"/>
        <sz val="18"/>
        <color theme="1"/>
        <rFont val="Calibri"/>
        <family val="2"/>
        <scheme val="minor"/>
      </rPr>
      <t>2</t>
    </r>
  </si>
  <si>
    <t>Se considera el primer dormitorio de la vivienda como doble, y los restantes como simples.</t>
  </si>
  <si>
    <t>Capacidad (lt/s)</t>
  </si>
  <si>
    <t xml:space="preserve"> lt/s</t>
  </si>
  <si>
    <r>
      <t>m</t>
    </r>
    <r>
      <rPr>
        <b/>
        <vertAlign val="superscript"/>
        <sz val="20"/>
        <color theme="0" tint="-4.9989318521683403E-2"/>
        <rFont val="Calibri"/>
        <family val="2"/>
        <scheme val="minor"/>
      </rPr>
      <t>3</t>
    </r>
    <r>
      <rPr>
        <b/>
        <sz val="20"/>
        <color theme="0" tint="-4.9989318521683403E-2"/>
        <rFont val="Calibri"/>
        <family val="2"/>
        <scheme val="minor"/>
      </rPr>
      <t>/h</t>
    </r>
  </si>
  <si>
    <t>INTRODUCCIÓN Y CONSIDERACIONES</t>
  </si>
  <si>
    <t>RESULTADOS</t>
  </si>
  <si>
    <r>
      <t>Abertura útil de ingreso de aire(cm</t>
    </r>
    <r>
      <rPr>
        <b/>
        <vertAlign val="superscript"/>
        <sz val="20"/>
        <color theme="0" tint="-4.9989318521683403E-2"/>
        <rFont val="Calibri"/>
        <family val="2"/>
        <scheme val="minor"/>
      </rPr>
      <t>2</t>
    </r>
    <r>
      <rPr>
        <b/>
        <sz val="20"/>
        <color theme="0" tint="-4.9989318521683403E-2"/>
        <rFont val="Calibri"/>
        <family val="2"/>
        <scheme val="minor"/>
      </rPr>
      <t>)</t>
    </r>
  </si>
  <si>
    <t>EETT del proyecto de Ventilación</t>
  </si>
  <si>
    <t>De acuerdo a ecuación (1 b) de la norma NCh3309:2014.</t>
  </si>
  <si>
    <t>Firma:</t>
  </si>
  <si>
    <t>Nombre:</t>
  </si>
  <si>
    <t>Rut:</t>
  </si>
  <si>
    <t>Profesional Proyectista Responsable:</t>
  </si>
  <si>
    <t>nota: Los resultados se muestran en celdas verdes.</t>
  </si>
  <si>
    <t>Dormitorio Principal</t>
  </si>
  <si>
    <t>Este cálculo considera 2 personas en el dormitorio principal, y una persona en los dormitorios secundarios.</t>
  </si>
  <si>
    <t>COMPROBACION DISPOSITIVOS INGRESO DE AIRE</t>
  </si>
  <si>
    <t>COMPROBACION EQUIPOS PARA EXTRACCIÓN DE AIRE</t>
  </si>
  <si>
    <t>Entidad Patrocinante</t>
  </si>
  <si>
    <r>
      <rPr>
        <b/>
        <sz val="18"/>
        <color theme="1"/>
        <rFont val="Calibri"/>
        <family val="2"/>
        <scheme val="minor"/>
      </rPr>
      <t>Superficies útiles mínimas</t>
    </r>
    <r>
      <rPr>
        <sz val="18"/>
        <color theme="1"/>
        <rFont val="Calibri"/>
        <family val="2"/>
        <scheme val="minor"/>
      </rPr>
      <t xml:space="preserve"> de dispositivos de ingreso de aire.                                                                                      </t>
    </r>
  </si>
  <si>
    <r>
      <rPr>
        <b/>
        <sz val="18"/>
        <color theme="1"/>
        <rFont val="Calibri"/>
        <family val="2"/>
        <scheme val="minor"/>
      </rPr>
      <t>Evaluación de Cumplimiento</t>
    </r>
    <r>
      <rPr>
        <sz val="18"/>
        <color theme="1"/>
        <rFont val="Calibri"/>
        <family val="2"/>
        <scheme val="minor"/>
      </rPr>
      <t xml:space="preserve"> según Especificaciones Técnicas (EETT) de los dispositivos proyectados.</t>
    </r>
  </si>
  <si>
    <r>
      <rPr>
        <b/>
        <sz val="18"/>
        <color theme="1"/>
        <rFont val="Calibri"/>
        <family val="2"/>
        <scheme val="minor"/>
      </rPr>
      <t>Caudal total</t>
    </r>
    <r>
      <rPr>
        <sz val="18"/>
        <color theme="1"/>
        <rFont val="Calibri"/>
        <family val="2"/>
        <scheme val="minor"/>
      </rPr>
      <t xml:space="preserve"> de la vivienda.</t>
    </r>
  </si>
  <si>
    <t>La presente hoja de cálculo entrega una herramienta para evaluar el cumplimiento de las exigencias PDA en materia de ventalación.</t>
  </si>
  <si>
    <t xml:space="preserve">La evaluación de cumplimiento se realiza según NCh3309:2014 y los criterios definidor por DITEC - MINVU.                                                                                                                                                                       </t>
  </si>
  <si>
    <t>Superficie útil vivienda</t>
  </si>
  <si>
    <t>Cocinas (Extractor)</t>
  </si>
  <si>
    <t>Baños (Extractor)</t>
  </si>
  <si>
    <t>Este cálculo considera ventilación bajo demanda, utilizando extractores con control de higrostato.</t>
  </si>
  <si>
    <t>Estar - Comedor</t>
  </si>
  <si>
    <t>Calidad de Aire Interior de acuerdo a NCh 3309:2014</t>
  </si>
  <si>
    <t>Se considera al menos un dispositivo de ingreso de aire en cada recinto seco de la vivienda (Dormitorios, Estar - Comedor)</t>
  </si>
  <si>
    <t>Se considera al menos un extractor de aire en cada recinto humedo (Baños y Cocinas)</t>
  </si>
  <si>
    <t>Ingresar datos del profesional responsable, imprimir y firmar.</t>
  </si>
  <si>
    <t>Ingresar los datos que corresponden a información de la vivienda en evaluación.</t>
  </si>
  <si>
    <t>Ingresar los datos en las celdas de color BLANCO.</t>
  </si>
  <si>
    <t>Ingresar información de las EETT del proyecto de ventilación.</t>
  </si>
  <si>
    <r>
      <rPr>
        <b/>
        <sz val="18"/>
        <color theme="1"/>
        <rFont val="Calibri"/>
        <family val="2"/>
        <scheme val="minor"/>
      </rPr>
      <t>Requisitos de ventilación en vivienda.</t>
    </r>
    <r>
      <rPr>
        <sz val="18"/>
        <color theme="1"/>
        <rFont val="Calibri"/>
        <family val="2"/>
        <scheme val="minor"/>
      </rPr>
      <t xml:space="preserve">                                   </t>
    </r>
  </si>
  <si>
    <t>Capacidad Proyectada por cada recinto</t>
  </si>
  <si>
    <t>Capacidad Requerida por cada de recinto</t>
  </si>
  <si>
    <r>
      <t>Ingresar la capacidad en (m</t>
    </r>
    <r>
      <rPr>
        <vertAlign val="superscript"/>
        <sz val="18"/>
        <color theme="1"/>
        <rFont val="Calibri"/>
        <family val="2"/>
        <scheme val="minor"/>
      </rPr>
      <t>3</t>
    </r>
    <r>
      <rPr>
        <sz val="18"/>
        <color theme="1"/>
        <rFont val="Calibri"/>
        <family val="2"/>
        <scheme val="minor"/>
      </rPr>
      <t>/h) de extracción a proporcionar en cocinas y baños.</t>
    </r>
  </si>
  <si>
    <t>Macarena Verónica Valenzuela Sepúlveda</t>
  </si>
  <si>
    <t>Bellavista 1841</t>
  </si>
  <si>
    <t>Puerto Montt</t>
  </si>
  <si>
    <t>VyS</t>
  </si>
  <si>
    <t>Puerto Puerto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</si>
</sst>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28"/>
      <color theme="0" tint="-4.9989318521683403E-2"/>
      <name val="Calibri"/>
      <family val="2"/>
      <scheme val="minor"/>
    </font>
    <font>
      <b/>
      <sz val="20"/>
      <color theme="0" tint="-4.9989318521683403E-2"/>
      <name val="Calibri"/>
      <family val="2"/>
      <scheme val="minor"/>
    </font>
    <font>
      <vertAlign val="superscript"/>
      <sz val="1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vertAlign val="superscript"/>
      <sz val="20"/>
      <color theme="0" tint="-4.9989318521683403E-2"/>
      <name val="Calibri"/>
      <family val="2"/>
      <scheme val="minor"/>
    </font>
    <font>
      <sz val="18"/>
      <color theme="4" tint="0.7999816888943144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FFCC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2" borderId="0" applyNumberFormat="0" applyBorder="0" applyAlignment="0" applyProtection="0"/>
  </cellStyleXfs>
  <cellXfs count="116">
    <xf numFmtId="0" fontId="0" fillId="0" borderId="0" xfId="0"/>
    <xf numFmtId="0" fontId="0" fillId="0" borderId="0" xfId="0" applyAlignment="1">
      <alignment horizontal="center" vertical="center"/>
    </xf>
    <xf numFmtId="0" fontId="0" fillId="0" borderId="12" xfId="0" applyBorder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0" fillId="0" borderId="0" xfId="0" applyAlignment="1">
      <alignment horizontal="right"/>
    </xf>
    <xf numFmtId="0" fontId="3" fillId="0" borderId="0" xfId="0" applyFont="1" applyFill="1" applyBorder="1"/>
    <xf numFmtId="0" fontId="3" fillId="0" borderId="0" xfId="0" applyFont="1" applyFill="1"/>
    <xf numFmtId="0" fontId="1" fillId="3" borderId="7" xfId="0" applyFont="1" applyFill="1" applyBorder="1" applyAlignment="1">
      <alignment horizontal="center"/>
    </xf>
    <xf numFmtId="0" fontId="1" fillId="3" borderId="7" xfId="0" applyFont="1" applyFill="1" applyBorder="1"/>
    <xf numFmtId="0" fontId="1" fillId="4" borderId="7" xfId="0" applyFont="1" applyFill="1" applyBorder="1"/>
    <xf numFmtId="0" fontId="0" fillId="0" borderId="7" xfId="0" applyBorder="1"/>
    <xf numFmtId="0" fontId="5" fillId="2" borderId="7" xfId="1" applyBorder="1"/>
    <xf numFmtId="0" fontId="0" fillId="0" borderId="0" xfId="0" applyAlignment="1">
      <alignment horizontal="center"/>
    </xf>
    <xf numFmtId="0" fontId="3" fillId="5" borderId="0" xfId="0" applyFont="1" applyFill="1"/>
    <xf numFmtId="0" fontId="3" fillId="5" borderId="0" xfId="0" applyFont="1" applyFill="1" applyBorder="1"/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left" vertical="center"/>
    </xf>
    <xf numFmtId="0" fontId="3" fillId="5" borderId="0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vertical="center"/>
    </xf>
    <xf numFmtId="0" fontId="4" fillId="6" borderId="16" xfId="0" applyFont="1" applyFill="1" applyBorder="1" applyAlignment="1" applyProtection="1">
      <alignment horizontal="center" vertical="center"/>
      <protection locked="0"/>
    </xf>
    <xf numFmtId="0" fontId="7" fillId="7" borderId="19" xfId="0" applyFont="1" applyFill="1" applyBorder="1" applyAlignment="1">
      <alignment vertical="center"/>
    </xf>
    <xf numFmtId="0" fontId="7" fillId="7" borderId="8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 applyProtection="1">
      <alignment horizontal="center" vertical="center"/>
      <protection locked="0"/>
    </xf>
    <xf numFmtId="0" fontId="7" fillId="7" borderId="6" xfId="0" applyFont="1" applyFill="1" applyBorder="1" applyAlignment="1">
      <alignment horizontal="left" vertical="center"/>
    </xf>
    <xf numFmtId="0" fontId="7" fillId="7" borderId="13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3" fillId="0" borderId="0" xfId="0" applyFont="1"/>
    <xf numFmtId="0" fontId="2" fillId="8" borderId="9" xfId="0" applyFont="1" applyFill="1" applyBorder="1" applyAlignment="1">
      <alignment horizontal="center" vertical="center"/>
    </xf>
    <xf numFmtId="0" fontId="11" fillId="5" borderId="0" xfId="0" applyFont="1" applyFill="1" applyBorder="1"/>
    <xf numFmtId="0" fontId="3" fillId="5" borderId="7" xfId="0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4" fillId="6" borderId="13" xfId="0" applyFont="1" applyFill="1" applyBorder="1" applyAlignment="1" applyProtection="1">
      <alignment horizontal="center" vertical="center"/>
      <protection locked="0"/>
    </xf>
    <xf numFmtId="0" fontId="3" fillId="4" borderId="9" xfId="0" applyFont="1" applyFill="1" applyBorder="1" applyAlignment="1">
      <alignment horizontal="center" vertical="center"/>
    </xf>
    <xf numFmtId="0" fontId="7" fillId="7" borderId="6" xfId="0" applyFont="1" applyFill="1" applyBorder="1"/>
    <xf numFmtId="0" fontId="7" fillId="7" borderId="13" xfId="0" applyFont="1" applyFill="1" applyBorder="1"/>
    <xf numFmtId="0" fontId="13" fillId="5" borderId="37" xfId="0" applyFont="1" applyFill="1" applyBorder="1" applyAlignment="1">
      <alignment vertical="center"/>
    </xf>
    <xf numFmtId="0" fontId="2" fillId="8" borderId="31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" fontId="3" fillId="5" borderId="7" xfId="0" applyNumberFormat="1" applyFont="1" applyFill="1" applyBorder="1" applyAlignment="1">
      <alignment horizontal="center"/>
    </xf>
    <xf numFmtId="0" fontId="4" fillId="6" borderId="7" xfId="0" applyFont="1" applyFill="1" applyBorder="1" applyAlignment="1" applyProtection="1">
      <alignment horizontal="center" vertical="center"/>
      <protection locked="0"/>
    </xf>
    <xf numFmtId="0" fontId="7" fillId="7" borderId="25" xfId="0" applyFont="1" applyFill="1" applyBorder="1" applyAlignment="1">
      <alignment vertical="center"/>
    </xf>
    <xf numFmtId="0" fontId="4" fillId="6" borderId="39" xfId="0" applyFont="1" applyFill="1" applyBorder="1" applyAlignment="1" applyProtection="1">
      <alignment horizontal="center" vertical="center"/>
      <protection locked="0"/>
    </xf>
    <xf numFmtId="0" fontId="3" fillId="5" borderId="26" xfId="0" applyFont="1" applyFill="1" applyBorder="1" applyAlignment="1">
      <alignment vertical="center"/>
    </xf>
    <xf numFmtId="0" fontId="3" fillId="5" borderId="17" xfId="0" applyFont="1" applyFill="1" applyBorder="1" applyAlignment="1">
      <alignment vertical="center"/>
    </xf>
    <xf numFmtId="0" fontId="3" fillId="5" borderId="40" xfId="0" applyFont="1" applyFill="1" applyBorder="1" applyAlignment="1">
      <alignment vertical="center"/>
    </xf>
    <xf numFmtId="0" fontId="2" fillId="0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0" xfId="0" applyFont="1" applyFill="1" applyBorder="1" applyAlignment="1" applyProtection="1">
      <alignment horizontal="center" vertical="center"/>
      <protection locked="0"/>
    </xf>
    <xf numFmtId="0" fontId="7" fillId="7" borderId="25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left" vertical="center" wrapText="1"/>
    </xf>
    <xf numFmtId="0" fontId="3" fillId="5" borderId="16" xfId="0" applyFont="1" applyFill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/>
    </xf>
    <xf numFmtId="0" fontId="9" fillId="4" borderId="18" xfId="0" applyFont="1" applyFill="1" applyBorder="1" applyAlignment="1" applyProtection="1">
      <alignment horizontal="right" vertical="center"/>
    </xf>
    <xf numFmtId="0" fontId="9" fillId="4" borderId="42" xfId="0" applyFont="1" applyFill="1" applyBorder="1" applyAlignment="1" applyProtection="1">
      <alignment horizontal="right" vertical="center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8" xfId="0" applyFont="1" applyFill="1" applyBorder="1" applyAlignment="1" applyProtection="1">
      <alignment horizontal="center" vertical="center" wrapText="1"/>
    </xf>
    <xf numFmtId="0" fontId="2" fillId="4" borderId="41" xfId="0" applyFont="1" applyFill="1" applyBorder="1" applyAlignment="1" applyProtection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</xf>
    <xf numFmtId="0" fontId="9" fillId="4" borderId="22" xfId="0" applyFont="1" applyFill="1" applyBorder="1" applyAlignment="1" applyProtection="1">
      <alignment horizontal="right" vertical="center"/>
    </xf>
    <xf numFmtId="0" fontId="3" fillId="5" borderId="7" xfId="0" applyFont="1" applyFill="1" applyBorder="1" applyAlignment="1">
      <alignment horizontal="left" vertical="center" wrapText="1"/>
    </xf>
    <xf numFmtId="0" fontId="3" fillId="5" borderId="8" xfId="0" applyFont="1" applyFill="1" applyBorder="1" applyAlignment="1">
      <alignment horizontal="left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5" borderId="35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 applyProtection="1">
      <alignment horizontal="left"/>
      <protection locked="0"/>
    </xf>
    <xf numFmtId="0" fontId="3" fillId="6" borderId="8" xfId="0" applyFont="1" applyFill="1" applyBorder="1" applyAlignment="1" applyProtection="1">
      <alignment horizontal="left"/>
      <protection locked="0"/>
    </xf>
    <xf numFmtId="0" fontId="3" fillId="6" borderId="35" xfId="0" applyFont="1" applyFill="1" applyBorder="1" applyAlignment="1" applyProtection="1">
      <alignment horizontal="left"/>
      <protection locked="0"/>
    </xf>
    <xf numFmtId="0" fontId="3" fillId="6" borderId="9" xfId="0" applyFont="1" applyFill="1" applyBorder="1" applyAlignment="1" applyProtection="1">
      <alignment horizontal="left"/>
      <protection locked="0"/>
    </xf>
    <xf numFmtId="0" fontId="7" fillId="7" borderId="24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7" fillId="7" borderId="27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3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3" fillId="5" borderId="35" xfId="0" applyFon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 applyProtection="1">
      <alignment horizontal="center"/>
      <protection locked="0"/>
    </xf>
    <xf numFmtId="0" fontId="3" fillId="0" borderId="16" xfId="0" applyFont="1" applyFill="1" applyBorder="1" applyAlignment="1" applyProtection="1">
      <alignment horizontal="center"/>
      <protection locked="0"/>
    </xf>
    <xf numFmtId="0" fontId="3" fillId="0" borderId="10" xfId="0" applyFont="1" applyFill="1" applyBorder="1" applyAlignment="1" applyProtection="1">
      <alignment horizontal="center"/>
      <protection locked="0"/>
    </xf>
    <xf numFmtId="0" fontId="3" fillId="5" borderId="32" xfId="0" applyFont="1" applyFill="1" applyBorder="1" applyAlignment="1">
      <alignment horizontal="right" vertical="center"/>
    </xf>
    <xf numFmtId="0" fontId="3" fillId="5" borderId="29" xfId="0" applyFont="1" applyFill="1" applyBorder="1" applyAlignment="1">
      <alignment horizontal="right" vertical="center"/>
    </xf>
    <xf numFmtId="0" fontId="3" fillId="5" borderId="33" xfId="0" applyFont="1" applyFill="1" applyBorder="1" applyAlignment="1">
      <alignment horizontal="right" vertical="center"/>
    </xf>
    <xf numFmtId="0" fontId="3" fillId="5" borderId="30" xfId="0" applyFont="1" applyFill="1" applyBorder="1" applyAlignment="1">
      <alignment horizontal="right" vertical="center"/>
    </xf>
    <xf numFmtId="0" fontId="3" fillId="5" borderId="21" xfId="0" applyFont="1" applyFill="1" applyBorder="1" applyAlignment="1">
      <alignment horizontal="right" vertical="center"/>
    </xf>
    <xf numFmtId="0" fontId="3" fillId="5" borderId="28" xfId="0" applyFont="1" applyFill="1" applyBorder="1" applyAlignment="1">
      <alignment horizontal="right" vertical="center"/>
    </xf>
    <xf numFmtId="0" fontId="3" fillId="5" borderId="10" xfId="0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/>
    </xf>
    <xf numFmtId="0" fontId="7" fillId="7" borderId="38" xfId="0" applyFont="1" applyFill="1" applyBorder="1" applyAlignment="1">
      <alignment horizontal="right" vertical="center"/>
    </xf>
    <xf numFmtId="0" fontId="7" fillId="7" borderId="14" xfId="0" applyFont="1" applyFill="1" applyBorder="1" applyAlignment="1">
      <alignment horizontal="right" vertical="center"/>
    </xf>
    <xf numFmtId="0" fontId="7" fillId="7" borderId="13" xfId="0" applyFont="1" applyFill="1" applyBorder="1" applyAlignment="1">
      <alignment horizontal="right" vertical="center"/>
    </xf>
    <xf numFmtId="0" fontId="7" fillId="7" borderId="35" xfId="0" applyFont="1" applyFill="1" applyBorder="1" applyAlignment="1">
      <alignment horizontal="right" vertical="center"/>
    </xf>
    <xf numFmtId="0" fontId="7" fillId="7" borderId="4" xfId="0" applyFont="1" applyFill="1" applyBorder="1" applyAlignment="1">
      <alignment horizontal="right" vertical="center"/>
    </xf>
    <xf numFmtId="0" fontId="7" fillId="7" borderId="34" xfId="0" applyFont="1" applyFill="1" applyBorder="1" applyAlignment="1">
      <alignment horizontal="right" vertical="center"/>
    </xf>
    <xf numFmtId="0" fontId="12" fillId="5" borderId="9" xfId="0" applyFont="1" applyFill="1" applyBorder="1" applyAlignment="1" applyProtection="1">
      <alignment horizontal="center" vertical="center" wrapText="1"/>
    </xf>
    <xf numFmtId="0" fontId="2" fillId="4" borderId="11" xfId="0" applyFont="1" applyFill="1" applyBorder="1" applyAlignment="1" applyProtection="1">
      <alignment horizontal="left" vertical="center"/>
    </xf>
  </cellXfs>
  <cellStyles count="2">
    <cellStyle name="Incorrecto" xfId="1" builtinId="27"/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7.3310553161986827E-2"/>
          <c:y val="0.16428647123756657"/>
          <c:w val="0.92668944683801313"/>
          <c:h val="0.68292830833955509"/>
        </c:manualLayout>
      </c:layout>
      <c:lineChart>
        <c:grouping val="standard"/>
        <c:varyColors val="0"/>
        <c:ser>
          <c:idx val="1"/>
          <c:order val="0"/>
          <c:tx>
            <c:strRef>
              <c:f>[1]Hoja1!$A$19</c:f>
              <c:strCache>
                <c:ptCount val="1"/>
                <c:pt idx="0">
                  <c:v>Tabla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[1]Hoja1!$C$19:$I$19</c:f>
              <c:numCache>
                <c:formatCode>General</c:formatCode>
                <c:ptCount val="7"/>
                <c:pt idx="0">
                  <c:v>14</c:v>
                </c:pt>
                <c:pt idx="1">
                  <c:v>17.5</c:v>
                </c:pt>
                <c:pt idx="2">
                  <c:v>21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A4-4025-B1C8-B0071A33BCEB}"/>
            </c:ext>
          </c:extLst>
        </c:ser>
        <c:ser>
          <c:idx val="2"/>
          <c:order val="1"/>
          <c:tx>
            <c:strRef>
              <c:f>[1]Hoja1!$A$20</c:f>
              <c:strCache>
                <c:ptCount val="1"/>
                <c:pt idx="0">
                  <c:v>ec (1a)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[1]Hoja1!$C$20:$I$20</c:f>
              <c:numCache>
                <c:formatCode>General</c:formatCode>
                <c:ptCount val="7"/>
                <c:pt idx="0">
                  <c:v>4.25</c:v>
                </c:pt>
                <c:pt idx="1">
                  <c:v>6</c:v>
                </c:pt>
                <c:pt idx="2">
                  <c:v>7.75</c:v>
                </c:pt>
                <c:pt idx="3">
                  <c:v>11.25</c:v>
                </c:pt>
                <c:pt idx="4">
                  <c:v>14.75</c:v>
                </c:pt>
                <c:pt idx="5">
                  <c:v>18.25</c:v>
                </c:pt>
                <c:pt idx="6">
                  <c:v>21.75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A4-4025-B1C8-B0071A33BCEB}"/>
            </c:ext>
          </c:extLst>
        </c:ser>
        <c:ser>
          <c:idx val="3"/>
          <c:order val="2"/>
          <c:tx>
            <c:strRef>
              <c:f>[1]Hoja1!$A$21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[1]Hoja1!$C$21:$I$21</c:f>
              <c:numCache>
                <c:formatCode>General</c:formatCode>
                <c:ptCount val="7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A4-4025-B1C8-B0071A33BCEB}"/>
            </c:ext>
          </c:extLst>
        </c:ser>
        <c:ser>
          <c:idx val="4"/>
          <c:order val="3"/>
          <c:tx>
            <c:strRef>
              <c:f>[1]Hoja1!$A$22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[1]Hoja1!$C$22:$I$22</c:f>
              <c:numCache>
                <c:formatCode>General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A4-4025-B1C8-B0071A33BCEB}"/>
            </c:ext>
          </c:extLst>
        </c:ser>
        <c:ser>
          <c:idx val="5"/>
          <c:order val="4"/>
          <c:tx>
            <c:strRef>
              <c:f>[1]Hoja1!$A$23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[1]Hoja1!$C$23:$I$23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A4-4025-B1C8-B0071A33BCEB}"/>
            </c:ext>
          </c:extLst>
        </c:ser>
        <c:ser>
          <c:idx val="6"/>
          <c:order val="5"/>
          <c:tx>
            <c:strRef>
              <c:f>[1]Hoja1!$A$24</c:f>
              <c:strCache>
                <c:ptCount val="1"/>
                <c:pt idx="0">
                  <c:v>Tabla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[1]Hoja1!$C$24:$I$24</c:f>
              <c:numCache>
                <c:formatCode>General</c:formatCode>
                <c:ptCount val="7"/>
                <c:pt idx="0">
                  <c:v>14</c:v>
                </c:pt>
                <c:pt idx="1">
                  <c:v>17.5</c:v>
                </c:pt>
                <c:pt idx="2">
                  <c:v>21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0A4-4025-B1C8-B0071A33BCEB}"/>
            </c:ext>
          </c:extLst>
        </c:ser>
        <c:ser>
          <c:idx val="7"/>
          <c:order val="6"/>
          <c:tx>
            <c:strRef>
              <c:f>[1]Hoja1!$A$25</c:f>
              <c:strCache>
                <c:ptCount val="1"/>
                <c:pt idx="0">
                  <c:v>ec (1a)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[1]Hoja1!$C$25:$I$25</c:f>
              <c:numCache>
                <c:formatCode>General</c:formatCode>
                <c:ptCount val="7"/>
                <c:pt idx="0">
                  <c:v>4.3250000000000002</c:v>
                </c:pt>
                <c:pt idx="1">
                  <c:v>6.0750000000000002</c:v>
                </c:pt>
                <c:pt idx="2">
                  <c:v>7.8250000000000002</c:v>
                </c:pt>
                <c:pt idx="3">
                  <c:v>11.324999999999999</c:v>
                </c:pt>
                <c:pt idx="4">
                  <c:v>14.824999999999999</c:v>
                </c:pt>
                <c:pt idx="5">
                  <c:v>18.324999999999999</c:v>
                </c:pt>
                <c:pt idx="6">
                  <c:v>21.824999999999999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0A4-4025-B1C8-B0071A33BCEB}"/>
            </c:ext>
          </c:extLst>
        </c:ser>
        <c:ser>
          <c:idx val="0"/>
          <c:order val="7"/>
          <c:tx>
            <c:strRef>
              <c:f>[1]Hoja1!$A$26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[1]Hoja1!$C$26:$I$26</c:f>
              <c:numCache>
                <c:formatCode>General</c:formatCode>
                <c:ptCount val="7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0A4-4025-B1C8-B0071A33BCEB}"/>
            </c:ext>
          </c:extLst>
        </c:ser>
        <c:ser>
          <c:idx val="8"/>
          <c:order val="8"/>
          <c:tx>
            <c:strRef>
              <c:f>[1]Hoja1!$A$27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[1]Hoja1!$C$27:$I$27</c:f>
              <c:numCache>
                <c:formatCode>General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0A4-4025-B1C8-B0071A33BCEB}"/>
            </c:ext>
          </c:extLst>
        </c:ser>
        <c:ser>
          <c:idx val="9"/>
          <c:order val="9"/>
          <c:tx>
            <c:strRef>
              <c:f>[1]Hoja1!$A$28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[1]Hoja1!$C$28:$I$28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0A4-4025-B1C8-B0071A33BCEB}"/>
            </c:ext>
          </c:extLst>
        </c:ser>
        <c:ser>
          <c:idx val="10"/>
          <c:order val="10"/>
          <c:tx>
            <c:strRef>
              <c:f>[1]Hoja1!$A$29</c:f>
              <c:strCache>
                <c:ptCount val="1"/>
                <c:pt idx="0">
                  <c:v>Tabla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[1]Hoja1!$C$29:$I$29</c:f>
              <c:numCache>
                <c:formatCode>General</c:formatCode>
                <c:ptCount val="7"/>
                <c:pt idx="0">
                  <c:v>14</c:v>
                </c:pt>
                <c:pt idx="1">
                  <c:v>17.5</c:v>
                </c:pt>
                <c:pt idx="2">
                  <c:v>21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70A4-4025-B1C8-B0071A33BCEB}"/>
            </c:ext>
          </c:extLst>
        </c:ser>
        <c:ser>
          <c:idx val="11"/>
          <c:order val="11"/>
          <c:tx>
            <c:strRef>
              <c:f>[1]Hoja1!$A$30</c:f>
              <c:strCache>
                <c:ptCount val="1"/>
                <c:pt idx="0">
                  <c:v>ec (1a)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[1]Hoja1!$C$30:$I$30</c:f>
              <c:numCache>
                <c:formatCode>General</c:formatCode>
                <c:ptCount val="7"/>
                <c:pt idx="0">
                  <c:v>4.88</c:v>
                </c:pt>
                <c:pt idx="1">
                  <c:v>6.63</c:v>
                </c:pt>
                <c:pt idx="2">
                  <c:v>8.379999999999999</c:v>
                </c:pt>
                <c:pt idx="3">
                  <c:v>11.879999999999999</c:v>
                </c:pt>
                <c:pt idx="4">
                  <c:v>15.379999999999999</c:v>
                </c:pt>
                <c:pt idx="5">
                  <c:v>18.88</c:v>
                </c:pt>
                <c:pt idx="6">
                  <c:v>22.38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70A4-4025-B1C8-B0071A33B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89952"/>
        <c:axId val="56793856"/>
      </c:lineChart>
      <c:catAx>
        <c:axId val="1569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6793856"/>
        <c:crosses val="autoZero"/>
        <c:auto val="1"/>
        <c:lblAlgn val="ctr"/>
        <c:lblOffset val="100"/>
        <c:noMultiLvlLbl val="0"/>
      </c:catAx>
      <c:valAx>
        <c:axId val="567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98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[1]Hoja1!$C$41:$I$41</c:f>
              <c:numCache>
                <c:formatCode>General</c:formatCode>
                <c:ptCount val="7"/>
                <c:pt idx="0">
                  <c:v>21</c:v>
                </c:pt>
                <c:pt idx="1">
                  <c:v>24.5</c:v>
                </c:pt>
                <c:pt idx="2">
                  <c:v>28</c:v>
                </c:pt>
                <c:pt idx="3">
                  <c:v>31</c:v>
                </c:pt>
                <c:pt idx="4">
                  <c:v>35</c:v>
                </c:pt>
                <c:pt idx="5">
                  <c:v>38</c:v>
                </c:pt>
                <c:pt idx="6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6-4E62-B028-399EA16B63C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[1]Hoja1!$C$42:$I$42</c:f>
              <c:numCache>
                <c:formatCode>General</c:formatCode>
                <c:ptCount val="7"/>
                <c:pt idx="0">
                  <c:v>4.91</c:v>
                </c:pt>
                <c:pt idx="1">
                  <c:v>6.66</c:v>
                </c:pt>
                <c:pt idx="2">
                  <c:v>8.41</c:v>
                </c:pt>
                <c:pt idx="3">
                  <c:v>11.91</c:v>
                </c:pt>
                <c:pt idx="4">
                  <c:v>15.41</c:v>
                </c:pt>
                <c:pt idx="5">
                  <c:v>18.91</c:v>
                </c:pt>
                <c:pt idx="6">
                  <c:v>22.41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6-4E62-B028-399EA16B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89440"/>
        <c:axId val="194561152"/>
      </c:lineChart>
      <c:catAx>
        <c:axId val="156989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94561152"/>
        <c:crosses val="autoZero"/>
        <c:auto val="1"/>
        <c:lblAlgn val="ctr"/>
        <c:lblOffset val="100"/>
        <c:noMultiLvlLbl val="0"/>
      </c:catAx>
      <c:valAx>
        <c:axId val="19456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98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[1]Hoja1!$C$46:$I$46</c:f>
              <c:numCache>
                <c:formatCode>General</c:formatCode>
                <c:ptCount val="7"/>
                <c:pt idx="0">
                  <c:v>21</c:v>
                </c:pt>
                <c:pt idx="1">
                  <c:v>24.5</c:v>
                </c:pt>
                <c:pt idx="2">
                  <c:v>28</c:v>
                </c:pt>
                <c:pt idx="3">
                  <c:v>31</c:v>
                </c:pt>
                <c:pt idx="4">
                  <c:v>35</c:v>
                </c:pt>
                <c:pt idx="5">
                  <c:v>38</c:v>
                </c:pt>
                <c:pt idx="6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54-4A34-8E38-8C5351DAB70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[1]Hoja1!$C$47:$I$47</c:f>
              <c:numCache>
                <c:formatCode>General</c:formatCode>
                <c:ptCount val="7"/>
                <c:pt idx="0">
                  <c:v>5.585</c:v>
                </c:pt>
                <c:pt idx="1">
                  <c:v>7.335</c:v>
                </c:pt>
                <c:pt idx="2">
                  <c:v>9.0850000000000009</c:v>
                </c:pt>
                <c:pt idx="3">
                  <c:v>12.585000000000001</c:v>
                </c:pt>
                <c:pt idx="4">
                  <c:v>16.085000000000001</c:v>
                </c:pt>
                <c:pt idx="5">
                  <c:v>19.585000000000001</c:v>
                </c:pt>
                <c:pt idx="6">
                  <c:v>23.085000000000001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54-4A34-8E38-8C5351DAB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90976"/>
        <c:axId val="194562880"/>
      </c:lineChart>
      <c:catAx>
        <c:axId val="156990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94562880"/>
        <c:crosses val="autoZero"/>
        <c:auto val="1"/>
        <c:lblAlgn val="ctr"/>
        <c:lblOffset val="100"/>
        <c:noMultiLvlLbl val="0"/>
      </c:catAx>
      <c:valAx>
        <c:axId val="19456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99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266745</xdr:colOff>
      <xdr:row>10</xdr:row>
      <xdr:rowOff>142875</xdr:rowOff>
    </xdr:from>
    <xdr:to>
      <xdr:col>24</xdr:col>
      <xdr:colOff>429986</xdr:colOff>
      <xdr:row>32</xdr:row>
      <xdr:rowOff>18939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870" t="9633" r="50694" b="10672"/>
        <a:stretch/>
      </xdr:blipFill>
      <xdr:spPr>
        <a:xfrm>
          <a:off x="13220745" y="2047875"/>
          <a:ext cx="5497241" cy="4067064"/>
        </a:xfrm>
        <a:prstGeom prst="rect">
          <a:avLst/>
        </a:prstGeom>
      </xdr:spPr>
    </xdr:pic>
    <xdr:clientData/>
  </xdr:twoCellAnchor>
  <xdr:twoCellAnchor>
    <xdr:from>
      <xdr:col>9</xdr:col>
      <xdr:colOff>582090</xdr:colOff>
      <xdr:row>0</xdr:row>
      <xdr:rowOff>79903</xdr:rowOff>
    </xdr:from>
    <xdr:to>
      <xdr:col>17</xdr:col>
      <xdr:colOff>543990</xdr:colOff>
      <xdr:row>32</xdr:row>
      <xdr:rowOff>172432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745670</xdr:colOff>
      <xdr:row>30</xdr:row>
      <xdr:rowOff>59870</xdr:rowOff>
    </xdr:from>
    <xdr:to>
      <xdr:col>13</xdr:col>
      <xdr:colOff>745670</xdr:colOff>
      <xdr:row>44</xdr:row>
      <xdr:rowOff>136070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571500</xdr:colOff>
      <xdr:row>33</xdr:row>
      <xdr:rowOff>81642</xdr:rowOff>
    </xdr:from>
    <xdr:to>
      <xdr:col>14</xdr:col>
      <xdr:colOff>571500</xdr:colOff>
      <xdr:row>47</xdr:row>
      <xdr:rowOff>157842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120833</xdr:colOff>
      <xdr:row>12</xdr:row>
      <xdr:rowOff>159438</xdr:rowOff>
    </xdr:from>
    <xdr:to>
      <xdr:col>9</xdr:col>
      <xdr:colOff>259081</xdr:colOff>
      <xdr:row>20</xdr:row>
      <xdr:rowOff>172720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9113" y="2369238"/>
          <a:ext cx="2515688" cy="1476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441960</xdr:colOff>
      <xdr:row>12</xdr:row>
      <xdr:rowOff>160021</xdr:rowOff>
    </xdr:from>
    <xdr:to>
      <xdr:col>6</xdr:col>
      <xdr:colOff>110567</xdr:colOff>
      <xdr:row>35</xdr:row>
      <xdr:rowOff>76201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920" y="2369821"/>
          <a:ext cx="3371927" cy="412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252549</xdr:colOff>
      <xdr:row>25</xdr:row>
      <xdr:rowOff>16788</xdr:rowOff>
    </xdr:from>
    <xdr:to>
      <xdr:col>11</xdr:col>
      <xdr:colOff>137160</xdr:colOff>
      <xdr:row>32</xdr:row>
      <xdr:rowOff>177074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0829" y="4604028"/>
          <a:ext cx="3847011" cy="1440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472441</xdr:colOff>
      <xdr:row>12</xdr:row>
      <xdr:rowOff>28430</xdr:rowOff>
    </xdr:from>
    <xdr:to>
      <xdr:col>12</xdr:col>
      <xdr:colOff>236220</xdr:colOff>
      <xdr:row>22</xdr:row>
      <xdr:rowOff>144755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161" y="2238230"/>
          <a:ext cx="2141219" cy="194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365760</xdr:colOff>
      <xdr:row>8</xdr:row>
      <xdr:rowOff>122536</xdr:rowOff>
    </xdr:from>
    <xdr:to>
      <xdr:col>18</xdr:col>
      <xdr:colOff>521385</xdr:colOff>
      <xdr:row>22</xdr:row>
      <xdr:rowOff>149860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8920" y="1600816"/>
          <a:ext cx="4910505" cy="258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um\H&amp;EE$\Varios\analisis%20ventilaci&#24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9">
          <cell r="A19" t="str">
            <v>Tabla</v>
          </cell>
          <cell r="C19">
            <v>14</v>
          </cell>
          <cell r="D19">
            <v>17.5</v>
          </cell>
          <cell r="E19">
            <v>21</v>
          </cell>
          <cell r="F19">
            <v>24</v>
          </cell>
          <cell r="G19">
            <v>28</v>
          </cell>
          <cell r="H19">
            <v>31</v>
          </cell>
          <cell r="I19">
            <v>35</v>
          </cell>
        </row>
        <row r="20">
          <cell r="A20" t="str">
            <v>ec (1a)</v>
          </cell>
          <cell r="C20">
            <v>4.25</v>
          </cell>
          <cell r="D20">
            <v>6</v>
          </cell>
          <cell r="E20">
            <v>7.75</v>
          </cell>
          <cell r="F20">
            <v>11.25</v>
          </cell>
          <cell r="G20">
            <v>14.75</v>
          </cell>
          <cell r="H20">
            <v>18.25</v>
          </cell>
          <cell r="I20">
            <v>21.75</v>
          </cell>
        </row>
        <row r="22">
          <cell r="C22">
            <v>0</v>
          </cell>
          <cell r="D22">
            <v>0.5</v>
          </cell>
          <cell r="E22">
            <v>1</v>
          </cell>
          <cell r="F22">
            <v>2</v>
          </cell>
          <cell r="G22">
            <v>3</v>
          </cell>
          <cell r="H22">
            <v>4</v>
          </cell>
          <cell r="I22">
            <v>5</v>
          </cell>
        </row>
        <row r="23">
          <cell r="C23">
            <v>0</v>
          </cell>
          <cell r="D23">
            <v>1</v>
          </cell>
          <cell r="E23">
            <v>2</v>
          </cell>
          <cell r="F23">
            <v>3</v>
          </cell>
          <cell r="G23">
            <v>4</v>
          </cell>
          <cell r="H23">
            <v>5</v>
          </cell>
          <cell r="I23">
            <v>6</v>
          </cell>
        </row>
        <row r="24">
          <cell r="A24" t="str">
            <v>Tabla</v>
          </cell>
          <cell r="C24">
            <v>14</v>
          </cell>
          <cell r="D24">
            <v>17.5</v>
          </cell>
          <cell r="E24">
            <v>21</v>
          </cell>
          <cell r="F24">
            <v>24</v>
          </cell>
          <cell r="G24">
            <v>28</v>
          </cell>
          <cell r="H24">
            <v>31</v>
          </cell>
          <cell r="I24">
            <v>35</v>
          </cell>
        </row>
        <row r="25">
          <cell r="A25" t="str">
            <v>ec (1a)</v>
          </cell>
          <cell r="C25">
            <v>4.3250000000000002</v>
          </cell>
          <cell r="D25">
            <v>6.0750000000000002</v>
          </cell>
          <cell r="E25">
            <v>7.8250000000000002</v>
          </cell>
          <cell r="F25">
            <v>11.324999999999999</v>
          </cell>
          <cell r="G25">
            <v>14.824999999999999</v>
          </cell>
          <cell r="H25">
            <v>18.324999999999999</v>
          </cell>
          <cell r="I25">
            <v>21.824999999999999</v>
          </cell>
        </row>
        <row r="27">
          <cell r="C27">
            <v>0</v>
          </cell>
          <cell r="D27">
            <v>0.5</v>
          </cell>
          <cell r="E27">
            <v>1</v>
          </cell>
          <cell r="F27">
            <v>2</v>
          </cell>
          <cell r="G27">
            <v>3</v>
          </cell>
          <cell r="H27">
            <v>4</v>
          </cell>
          <cell r="I27">
            <v>5</v>
          </cell>
        </row>
        <row r="28">
          <cell r="C28">
            <v>0</v>
          </cell>
          <cell r="D28">
            <v>1</v>
          </cell>
          <cell r="E28">
            <v>2</v>
          </cell>
          <cell r="F28">
            <v>3</v>
          </cell>
          <cell r="G28">
            <v>4</v>
          </cell>
          <cell r="H28">
            <v>5</v>
          </cell>
          <cell r="I28">
            <v>6</v>
          </cell>
        </row>
        <row r="29">
          <cell r="A29" t="str">
            <v>Tabla</v>
          </cell>
          <cell r="C29">
            <v>14</v>
          </cell>
          <cell r="D29">
            <v>17.5</v>
          </cell>
          <cell r="E29">
            <v>21</v>
          </cell>
          <cell r="F29">
            <v>24</v>
          </cell>
          <cell r="G29">
            <v>28</v>
          </cell>
          <cell r="H29">
            <v>31</v>
          </cell>
          <cell r="I29">
            <v>35</v>
          </cell>
        </row>
        <row r="30">
          <cell r="A30" t="str">
            <v>ec (1a)</v>
          </cell>
          <cell r="C30">
            <v>4.88</v>
          </cell>
          <cell r="D30">
            <v>6.63</v>
          </cell>
          <cell r="E30">
            <v>8.379999999999999</v>
          </cell>
          <cell r="F30">
            <v>11.879999999999999</v>
          </cell>
          <cell r="G30">
            <v>15.379999999999999</v>
          </cell>
          <cell r="H30">
            <v>18.88</v>
          </cell>
          <cell r="I30">
            <v>22.38</v>
          </cell>
        </row>
        <row r="41">
          <cell r="C41">
            <v>21</v>
          </cell>
          <cell r="D41">
            <v>24.5</v>
          </cell>
          <cell r="E41">
            <v>28</v>
          </cell>
          <cell r="F41">
            <v>31</v>
          </cell>
          <cell r="G41">
            <v>35</v>
          </cell>
          <cell r="H41">
            <v>38</v>
          </cell>
          <cell r="I41">
            <v>42</v>
          </cell>
        </row>
        <row r="42">
          <cell r="C42">
            <v>4.91</v>
          </cell>
          <cell r="D42">
            <v>6.66</v>
          </cell>
          <cell r="E42">
            <v>8.41</v>
          </cell>
          <cell r="F42">
            <v>11.91</v>
          </cell>
          <cell r="G42">
            <v>15.41</v>
          </cell>
          <cell r="H42">
            <v>18.91</v>
          </cell>
          <cell r="I42">
            <v>22.41</v>
          </cell>
        </row>
        <row r="46">
          <cell r="C46">
            <v>21</v>
          </cell>
          <cell r="D46">
            <v>24.5</v>
          </cell>
          <cell r="E46">
            <v>28</v>
          </cell>
          <cell r="F46">
            <v>31</v>
          </cell>
          <cell r="G46">
            <v>35</v>
          </cell>
          <cell r="H46">
            <v>38</v>
          </cell>
          <cell r="I46">
            <v>42</v>
          </cell>
        </row>
        <row r="47">
          <cell r="C47">
            <v>5.585</v>
          </cell>
          <cell r="D47">
            <v>7.335</v>
          </cell>
          <cell r="E47">
            <v>9.0850000000000009</v>
          </cell>
          <cell r="F47">
            <v>12.585000000000001</v>
          </cell>
          <cell r="G47">
            <v>16.085000000000001</v>
          </cell>
          <cell r="H47">
            <v>19.585000000000001</v>
          </cell>
          <cell r="I47">
            <v>23.085000000000001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H76"/>
  <sheetViews>
    <sheetView showGridLines="0" tabSelected="1" topLeftCell="A46" zoomScale="55" zoomScaleNormal="55" zoomScaleSheetLayoutView="70" zoomScalePageLayoutView="70" workbookViewId="0">
      <selection activeCell="B32" sqref="B32"/>
    </sheetView>
  </sheetViews>
  <sheetFormatPr baseColWidth="10" defaultColWidth="0" defaultRowHeight="23.25" zeroHeight="1" x14ac:dyDescent="0.35"/>
  <cols>
    <col min="1" max="1" width="38.28515625" style="7" customWidth="1"/>
    <col min="2" max="3" width="37" style="7" customWidth="1"/>
    <col min="4" max="4" width="41.5703125" style="7" customWidth="1"/>
    <col min="5" max="5" width="34.85546875" style="7" customWidth="1"/>
    <col min="6" max="6" width="33" style="7" customWidth="1"/>
    <col min="7" max="7" width="42.28515625" style="7" customWidth="1"/>
    <col min="8" max="8" width="3.5703125" style="7" customWidth="1"/>
    <col min="9" max="16384" width="3.5703125" style="7" hidden="1"/>
  </cols>
  <sheetData>
    <row r="1" spans="1:8" ht="57.75" customHeight="1" thickBot="1" x14ac:dyDescent="0.4">
      <c r="A1" s="75" t="s">
        <v>65</v>
      </c>
      <c r="B1" s="76"/>
      <c r="C1" s="76"/>
      <c r="D1" s="76"/>
      <c r="E1" s="76"/>
      <c r="F1" s="76"/>
      <c r="G1" s="77"/>
      <c r="H1" s="15"/>
    </row>
    <row r="2" spans="1:8" ht="24" thickBot="1" x14ac:dyDescent="0.4">
      <c r="A2" s="15"/>
      <c r="B2" s="15"/>
      <c r="C2" s="15"/>
      <c r="D2" s="15"/>
      <c r="E2" s="15"/>
      <c r="F2" s="15"/>
      <c r="G2" s="15"/>
      <c r="H2" s="15"/>
    </row>
    <row r="3" spans="1:8" s="32" customFormat="1" ht="23.25" customHeight="1" x14ac:dyDescent="0.35">
      <c r="A3" s="89" t="s">
        <v>40</v>
      </c>
      <c r="B3" s="91" t="s">
        <v>58</v>
      </c>
      <c r="C3" s="91"/>
      <c r="D3" s="91"/>
      <c r="E3" s="91"/>
      <c r="F3" s="91"/>
      <c r="G3" s="92"/>
      <c r="H3" s="15"/>
    </row>
    <row r="4" spans="1:8" s="32" customFormat="1" ht="21.75" customHeight="1" x14ac:dyDescent="0.35">
      <c r="A4" s="78"/>
      <c r="B4" s="69" t="s">
        <v>59</v>
      </c>
      <c r="C4" s="69"/>
      <c r="D4" s="69"/>
      <c r="E4" s="69"/>
      <c r="F4" s="69"/>
      <c r="G4" s="70"/>
      <c r="H4" s="15"/>
    </row>
    <row r="5" spans="1:8" s="32" customFormat="1" ht="23.25" customHeight="1" x14ac:dyDescent="0.35">
      <c r="A5" s="78"/>
      <c r="B5" s="69" t="s">
        <v>63</v>
      </c>
      <c r="C5" s="69"/>
      <c r="D5" s="69"/>
      <c r="E5" s="69"/>
      <c r="F5" s="69"/>
      <c r="G5" s="70"/>
      <c r="H5" s="15"/>
    </row>
    <row r="6" spans="1:8" s="32" customFormat="1" ht="23.25" customHeight="1" x14ac:dyDescent="0.35">
      <c r="A6" s="78"/>
      <c r="B6" s="69" t="s">
        <v>51</v>
      </c>
      <c r="C6" s="69"/>
      <c r="D6" s="69"/>
      <c r="E6" s="69"/>
      <c r="F6" s="69"/>
      <c r="G6" s="70"/>
      <c r="H6" s="15"/>
    </row>
    <row r="7" spans="1:8" s="32" customFormat="1" ht="23.25" customHeight="1" x14ac:dyDescent="0.35">
      <c r="A7" s="90"/>
      <c r="B7" s="59" t="s">
        <v>66</v>
      </c>
      <c r="C7" s="60"/>
      <c r="D7" s="60"/>
      <c r="E7" s="60"/>
      <c r="F7" s="60"/>
      <c r="G7" s="61"/>
      <c r="H7" s="15"/>
    </row>
    <row r="8" spans="1:8" s="32" customFormat="1" ht="23.25" customHeight="1" x14ac:dyDescent="0.35">
      <c r="A8" s="90"/>
      <c r="B8" s="59" t="s">
        <v>67</v>
      </c>
      <c r="C8" s="60"/>
      <c r="D8" s="60"/>
      <c r="E8" s="60"/>
      <c r="F8" s="60"/>
      <c r="G8" s="61"/>
      <c r="H8" s="15"/>
    </row>
    <row r="9" spans="1:8" ht="24" thickBot="1" x14ac:dyDescent="0.4">
      <c r="A9" s="15"/>
      <c r="B9" s="15"/>
      <c r="C9" s="15"/>
      <c r="D9" s="15"/>
      <c r="E9" s="15"/>
      <c r="F9" s="15"/>
      <c r="G9" s="15"/>
      <c r="H9" s="15"/>
    </row>
    <row r="10" spans="1:8" s="32" customFormat="1" ht="23.25" customHeight="1" x14ac:dyDescent="0.35">
      <c r="A10" s="89" t="s">
        <v>26</v>
      </c>
      <c r="B10" s="91" t="s">
        <v>70</v>
      </c>
      <c r="C10" s="91"/>
      <c r="D10" s="91"/>
      <c r="E10" s="91"/>
      <c r="F10" s="91"/>
      <c r="G10" s="92"/>
      <c r="H10" s="15"/>
    </row>
    <row r="11" spans="1:8" s="32" customFormat="1" ht="23.25" customHeight="1" x14ac:dyDescent="0.35">
      <c r="A11" s="78"/>
      <c r="B11" s="69" t="s">
        <v>69</v>
      </c>
      <c r="C11" s="69"/>
      <c r="D11" s="69"/>
      <c r="E11" s="69"/>
      <c r="F11" s="69"/>
      <c r="G11" s="70"/>
      <c r="H11" s="15"/>
    </row>
    <row r="12" spans="1:8" s="32" customFormat="1" ht="23.25" customHeight="1" x14ac:dyDescent="0.35">
      <c r="A12" s="78"/>
      <c r="B12" s="69" t="s">
        <v>71</v>
      </c>
      <c r="C12" s="69"/>
      <c r="D12" s="69"/>
      <c r="E12" s="69"/>
      <c r="F12" s="69"/>
      <c r="G12" s="70"/>
      <c r="H12" s="15"/>
    </row>
    <row r="13" spans="1:8" s="32" customFormat="1" ht="23.25" customHeight="1" x14ac:dyDescent="0.35">
      <c r="A13" s="78"/>
      <c r="B13" s="69" t="s">
        <v>75</v>
      </c>
      <c r="C13" s="69"/>
      <c r="D13" s="69"/>
      <c r="E13" s="69"/>
      <c r="F13" s="69"/>
      <c r="G13" s="70"/>
      <c r="H13" s="15"/>
    </row>
    <row r="14" spans="1:8" s="32" customFormat="1" ht="23.25" customHeight="1" thickBot="1" x14ac:dyDescent="0.4">
      <c r="A14" s="94"/>
      <c r="B14" s="95" t="s">
        <v>68</v>
      </c>
      <c r="C14" s="95"/>
      <c r="D14" s="95"/>
      <c r="E14" s="95"/>
      <c r="F14" s="95"/>
      <c r="G14" s="96"/>
      <c r="H14" s="15"/>
    </row>
    <row r="15" spans="1:8" ht="24" thickBot="1" x14ac:dyDescent="0.4">
      <c r="A15" s="15"/>
      <c r="B15" s="15"/>
      <c r="C15" s="15"/>
      <c r="D15" s="15"/>
      <c r="E15" s="15"/>
      <c r="F15" s="15"/>
      <c r="G15" s="15"/>
      <c r="H15" s="15"/>
    </row>
    <row r="16" spans="1:8" s="32" customFormat="1" ht="23.25" customHeight="1" x14ac:dyDescent="0.35">
      <c r="A16" s="89" t="s">
        <v>41</v>
      </c>
      <c r="B16" s="91" t="s">
        <v>72</v>
      </c>
      <c r="C16" s="91"/>
      <c r="D16" s="91"/>
      <c r="E16" s="91"/>
      <c r="F16" s="91"/>
      <c r="G16" s="92"/>
      <c r="H16" s="15"/>
    </row>
    <row r="17" spans="1:8" s="32" customFormat="1" ht="23.25" customHeight="1" x14ac:dyDescent="0.35">
      <c r="A17" s="78"/>
      <c r="B17" s="69" t="s">
        <v>55</v>
      </c>
      <c r="C17" s="69"/>
      <c r="D17" s="69"/>
      <c r="E17" s="69"/>
      <c r="F17" s="69"/>
      <c r="G17" s="70"/>
      <c r="H17" s="15"/>
    </row>
    <row r="18" spans="1:8" s="32" customFormat="1" ht="23.25" customHeight="1" x14ac:dyDescent="0.35">
      <c r="A18" s="78"/>
      <c r="B18" s="69" t="s">
        <v>56</v>
      </c>
      <c r="C18" s="69"/>
      <c r="D18" s="69"/>
      <c r="E18" s="69"/>
      <c r="F18" s="69"/>
      <c r="G18" s="70"/>
      <c r="H18" s="15"/>
    </row>
    <row r="19" spans="1:8" s="32" customFormat="1" ht="24" customHeight="1" x14ac:dyDescent="0.35">
      <c r="A19" s="78"/>
      <c r="B19" s="69" t="s">
        <v>57</v>
      </c>
      <c r="C19" s="69"/>
      <c r="D19" s="69"/>
      <c r="E19" s="69"/>
      <c r="F19" s="69"/>
      <c r="G19" s="70"/>
      <c r="H19" s="15"/>
    </row>
    <row r="20" spans="1:8" ht="24" thickBot="1" x14ac:dyDescent="0.4">
      <c r="A20" s="94"/>
      <c r="B20" s="73" t="s">
        <v>49</v>
      </c>
      <c r="C20" s="73"/>
      <c r="D20" s="73"/>
      <c r="E20" s="73"/>
      <c r="F20" s="73"/>
      <c r="G20" s="74"/>
      <c r="H20" s="15"/>
    </row>
    <row r="21" spans="1:8" ht="24" thickBot="1" x14ac:dyDescent="0.4">
      <c r="A21" s="15"/>
      <c r="B21" s="15"/>
      <c r="C21" s="15"/>
      <c r="D21" s="15"/>
      <c r="E21" s="15"/>
      <c r="F21" s="15"/>
      <c r="G21" s="15"/>
      <c r="H21" s="15"/>
    </row>
    <row r="22" spans="1:8" ht="26.25" x14ac:dyDescent="0.35">
      <c r="A22" s="86" t="s">
        <v>0</v>
      </c>
      <c r="B22" s="87"/>
      <c r="C22" s="87"/>
      <c r="D22" s="87"/>
      <c r="E22" s="87"/>
      <c r="F22" s="87"/>
      <c r="G22" s="88"/>
      <c r="H22" s="15"/>
    </row>
    <row r="23" spans="1:8" ht="26.25" x14ac:dyDescent="0.4">
      <c r="A23" s="41" t="s">
        <v>2</v>
      </c>
      <c r="B23" s="79" t="s">
        <v>76</v>
      </c>
      <c r="C23" s="79"/>
      <c r="D23" s="79"/>
      <c r="E23" s="79"/>
      <c r="F23" s="79"/>
      <c r="G23" s="80"/>
      <c r="H23" s="15"/>
    </row>
    <row r="24" spans="1:8" ht="26.25" x14ac:dyDescent="0.4">
      <c r="A24" s="41" t="s">
        <v>3</v>
      </c>
      <c r="B24" s="79" t="s">
        <v>77</v>
      </c>
      <c r="C24" s="79"/>
      <c r="D24" s="79"/>
      <c r="E24" s="79"/>
      <c r="F24" s="79"/>
      <c r="G24" s="80"/>
      <c r="H24" s="15"/>
    </row>
    <row r="25" spans="1:8" ht="26.25" x14ac:dyDescent="0.4">
      <c r="A25" s="41" t="s">
        <v>4</v>
      </c>
      <c r="B25" s="79" t="s">
        <v>78</v>
      </c>
      <c r="C25" s="79"/>
      <c r="D25" s="79"/>
      <c r="E25" s="79"/>
      <c r="F25" s="79"/>
      <c r="G25" s="80"/>
      <c r="H25" s="15"/>
    </row>
    <row r="26" spans="1:8" ht="26.25" x14ac:dyDescent="0.4">
      <c r="A26" s="41" t="s">
        <v>6</v>
      </c>
      <c r="B26" s="79" t="s">
        <v>79</v>
      </c>
      <c r="C26" s="79"/>
      <c r="D26" s="79"/>
      <c r="E26" s="79"/>
      <c r="F26" s="79"/>
      <c r="G26" s="80"/>
      <c r="H26" s="15"/>
    </row>
    <row r="27" spans="1:8" ht="27" thickBot="1" x14ac:dyDescent="0.45">
      <c r="A27" s="42" t="s">
        <v>54</v>
      </c>
      <c r="B27" s="81" t="s">
        <v>80</v>
      </c>
      <c r="C27" s="81"/>
      <c r="D27" s="81"/>
      <c r="E27" s="81"/>
      <c r="F27" s="81"/>
      <c r="G27" s="82"/>
      <c r="H27" s="15"/>
    </row>
    <row r="28" spans="1:8" ht="24" thickBot="1" x14ac:dyDescent="0.4">
      <c r="A28" s="14"/>
      <c r="B28" s="14"/>
      <c r="C28" s="14"/>
      <c r="D28" s="14"/>
      <c r="E28" s="14"/>
      <c r="F28" s="14"/>
      <c r="G28" s="14"/>
      <c r="H28" s="15"/>
    </row>
    <row r="29" spans="1:8" ht="33" customHeight="1" thickBot="1" x14ac:dyDescent="0.4">
      <c r="A29" s="83" t="s">
        <v>1</v>
      </c>
      <c r="B29" s="84"/>
      <c r="C29" s="85"/>
      <c r="D29" s="89" t="s">
        <v>22</v>
      </c>
      <c r="E29" s="68">
        <f>ROUNDUP(0.015*B32+3.5*(B31+1),0)</f>
        <v>12</v>
      </c>
      <c r="F29" s="66" t="s">
        <v>9</v>
      </c>
      <c r="G29" s="64" t="s">
        <v>44</v>
      </c>
      <c r="H29" s="15"/>
    </row>
    <row r="30" spans="1:8" ht="33" customHeight="1" x14ac:dyDescent="0.35">
      <c r="A30" s="49" t="s">
        <v>5</v>
      </c>
      <c r="B30" s="50">
        <v>1</v>
      </c>
      <c r="C30" s="51" t="s">
        <v>28</v>
      </c>
      <c r="D30" s="78"/>
      <c r="E30" s="62"/>
      <c r="F30" s="67"/>
      <c r="G30" s="65"/>
      <c r="H30" s="15"/>
    </row>
    <row r="31" spans="1:8" ht="33" customHeight="1" x14ac:dyDescent="0.35">
      <c r="A31" s="19" t="s">
        <v>17</v>
      </c>
      <c r="B31" s="20">
        <v>2</v>
      </c>
      <c r="C31" s="52" t="s">
        <v>28</v>
      </c>
      <c r="D31" s="78"/>
      <c r="E31" s="62">
        <f>3.5*(1+B31)</f>
        <v>10.5</v>
      </c>
      <c r="F31" s="67" t="s">
        <v>9</v>
      </c>
      <c r="G31" s="65" t="s">
        <v>36</v>
      </c>
      <c r="H31" s="15"/>
    </row>
    <row r="32" spans="1:8" ht="33" customHeight="1" thickBot="1" x14ac:dyDescent="0.4">
      <c r="A32" s="21" t="s">
        <v>60</v>
      </c>
      <c r="B32" s="55">
        <v>46</v>
      </c>
      <c r="C32" s="53" t="s">
        <v>35</v>
      </c>
      <c r="D32" s="94"/>
      <c r="E32" s="63"/>
      <c r="F32" s="115"/>
      <c r="G32" s="114"/>
      <c r="H32" s="15"/>
    </row>
    <row r="33" spans="1:8" s="6" customFormat="1" ht="24" thickBot="1" x14ac:dyDescent="0.4">
      <c r="A33" s="15"/>
      <c r="B33" s="15"/>
      <c r="C33" s="15"/>
      <c r="D33" s="15"/>
      <c r="E33" s="15"/>
      <c r="F33" s="15"/>
      <c r="G33" s="15"/>
      <c r="H33" s="15"/>
    </row>
    <row r="34" spans="1:8" ht="27" thickBot="1" x14ac:dyDescent="0.4">
      <c r="A34" s="14"/>
      <c r="B34" s="15"/>
      <c r="C34" s="56" t="s">
        <v>34</v>
      </c>
      <c r="D34" s="57"/>
      <c r="E34" s="58" t="s">
        <v>43</v>
      </c>
      <c r="F34" s="57"/>
      <c r="G34" s="43">
        <f>2.5</f>
        <v>2.5</v>
      </c>
      <c r="H34" s="15"/>
    </row>
    <row r="35" spans="1:8" ht="55.5" x14ac:dyDescent="0.35">
      <c r="A35" s="31" t="s">
        <v>25</v>
      </c>
      <c r="B35" s="29" t="s">
        <v>24</v>
      </c>
      <c r="C35" s="30" t="s">
        <v>42</v>
      </c>
      <c r="D35" s="22" t="s">
        <v>37</v>
      </c>
      <c r="E35" s="30" t="s">
        <v>42</v>
      </c>
      <c r="F35" s="22" t="s">
        <v>37</v>
      </c>
      <c r="G35" s="15"/>
      <c r="H35" s="15"/>
    </row>
    <row r="36" spans="1:8" ht="26.25" x14ac:dyDescent="0.35">
      <c r="A36" s="24" t="s">
        <v>50</v>
      </c>
      <c r="B36" s="26" t="str">
        <f>+IF(B31&gt;=1,"1","0")</f>
        <v>1</v>
      </c>
      <c r="C36" s="27">
        <f>ROUNDUP((10/$G$34)*D36,0)</f>
        <v>28</v>
      </c>
      <c r="D36" s="26">
        <v>7</v>
      </c>
      <c r="E36" s="23">
        <v>78.5</v>
      </c>
      <c r="F36" s="28">
        <f>E36/4</f>
        <v>19.625</v>
      </c>
      <c r="G36" s="34">
        <f>IF(F36&lt;D36,1,0)</f>
        <v>0</v>
      </c>
      <c r="H36" s="15"/>
    </row>
    <row r="37" spans="1:8" ht="26.25" x14ac:dyDescent="0.35">
      <c r="A37" s="24" t="s">
        <v>23</v>
      </c>
      <c r="B37" s="26">
        <f>+IF(B31&gt;=1,B31-1,0)</f>
        <v>1</v>
      </c>
      <c r="C37" s="27">
        <f>ROUNDUP((10/$G$34)*D37,0)</f>
        <v>14</v>
      </c>
      <c r="D37" s="26">
        <v>3.5</v>
      </c>
      <c r="E37" s="23">
        <v>78.5</v>
      </c>
      <c r="F37" s="28">
        <f>E37/4</f>
        <v>19.625</v>
      </c>
      <c r="G37" s="34">
        <f t="shared" ref="G37:G38" si="0">IF(F37&lt;D37,1,0)</f>
        <v>0</v>
      </c>
      <c r="H37" s="15"/>
    </row>
    <row r="38" spans="1:8" ht="27" thickBot="1" x14ac:dyDescent="0.4">
      <c r="A38" s="25" t="s">
        <v>64</v>
      </c>
      <c r="B38" s="54">
        <v>1</v>
      </c>
      <c r="C38" s="38">
        <f>ROUNDUP((10/$G$34)*D38,0)</f>
        <v>6</v>
      </c>
      <c r="D38" s="37">
        <f>+IF(E31&lt;E29,E29-E31,0)</f>
        <v>1.5</v>
      </c>
      <c r="E38" s="39">
        <v>78.5</v>
      </c>
      <c r="F38" s="40">
        <f>E38/4</f>
        <v>19.625</v>
      </c>
      <c r="G38" s="34">
        <f t="shared" si="0"/>
        <v>0</v>
      </c>
      <c r="H38" s="15"/>
    </row>
    <row r="39" spans="1:8" ht="26.25" x14ac:dyDescent="0.35">
      <c r="A39" s="15"/>
      <c r="B39" s="112" t="s">
        <v>27</v>
      </c>
      <c r="C39" s="113"/>
      <c r="D39" s="113"/>
      <c r="E39" s="113"/>
      <c r="F39" s="36">
        <f>+B37*F37+B36*F36+B38*F38</f>
        <v>58.875</v>
      </c>
      <c r="G39" s="34">
        <f>SUM(G36:G38)</f>
        <v>0</v>
      </c>
      <c r="H39" s="15"/>
    </row>
    <row r="40" spans="1:8" ht="43.5" customHeight="1" thickBot="1" x14ac:dyDescent="0.4">
      <c r="A40" s="15"/>
      <c r="B40" s="110" t="s">
        <v>52</v>
      </c>
      <c r="C40" s="111"/>
      <c r="D40" s="111"/>
      <c r="E40" s="111"/>
      <c r="F40" s="33" t="str">
        <f>+IF(G39=0,"CUMPLE","NO CUMPLE")</f>
        <v>CUMPLE</v>
      </c>
      <c r="G40" s="34"/>
      <c r="H40" s="15"/>
    </row>
    <row r="41" spans="1:8" ht="24" thickBot="1" x14ac:dyDescent="0.4">
      <c r="A41" s="17"/>
      <c r="B41" s="16"/>
      <c r="C41" s="16"/>
      <c r="D41" s="18"/>
      <c r="E41" s="18"/>
      <c r="F41" s="15"/>
      <c r="G41" s="34"/>
      <c r="H41" s="15"/>
    </row>
    <row r="42" spans="1:8" ht="27" thickBot="1" x14ac:dyDescent="0.4">
      <c r="A42" s="17"/>
      <c r="B42" s="16"/>
      <c r="C42" s="56" t="s">
        <v>34</v>
      </c>
      <c r="D42" s="57"/>
      <c r="E42" s="58" t="s">
        <v>43</v>
      </c>
      <c r="F42" s="57"/>
      <c r="G42" s="34"/>
      <c r="H42" s="15"/>
    </row>
    <row r="43" spans="1:8" ht="27" customHeight="1" x14ac:dyDescent="0.35">
      <c r="A43" s="89" t="s">
        <v>25</v>
      </c>
      <c r="B43" s="71" t="s">
        <v>24</v>
      </c>
      <c r="C43" s="78" t="s">
        <v>74</v>
      </c>
      <c r="D43" s="72"/>
      <c r="E43" s="78" t="s">
        <v>73</v>
      </c>
      <c r="F43" s="72"/>
      <c r="G43" s="34"/>
      <c r="H43" s="15"/>
    </row>
    <row r="44" spans="1:8" ht="29.25" x14ac:dyDescent="0.35">
      <c r="A44" s="93"/>
      <c r="B44" s="72"/>
      <c r="C44" s="30" t="s">
        <v>38</v>
      </c>
      <c r="D44" s="22" t="s">
        <v>39</v>
      </c>
      <c r="E44" s="30" t="s">
        <v>38</v>
      </c>
      <c r="F44" s="22" t="s">
        <v>39</v>
      </c>
      <c r="G44" s="34"/>
      <c r="H44" s="15"/>
    </row>
    <row r="45" spans="1:8" ht="26.25" x14ac:dyDescent="0.35">
      <c r="A45" s="24" t="s">
        <v>61</v>
      </c>
      <c r="B45" s="45">
        <v>1</v>
      </c>
      <c r="C45" s="45">
        <v>50</v>
      </c>
      <c r="D45" s="46">
        <f>C45*3.6</f>
        <v>180</v>
      </c>
      <c r="E45" s="47">
        <f>F45/3.6</f>
        <v>51.388888888888886</v>
      </c>
      <c r="F45" s="48">
        <v>185</v>
      </c>
      <c r="G45" s="34">
        <f t="shared" ref="G45:G46" si="1">IF(F45&lt;D45,1,0)</f>
        <v>0</v>
      </c>
      <c r="H45" s="15"/>
    </row>
    <row r="46" spans="1:8" ht="27" thickBot="1" x14ac:dyDescent="0.4">
      <c r="A46" s="25" t="s">
        <v>62</v>
      </c>
      <c r="B46" s="45">
        <f>+B30</f>
        <v>1</v>
      </c>
      <c r="C46" s="45">
        <v>25</v>
      </c>
      <c r="D46" s="46">
        <f>C46*3.6</f>
        <v>90</v>
      </c>
      <c r="E46" s="47">
        <f>F46/3.6</f>
        <v>25</v>
      </c>
      <c r="F46" s="48">
        <v>90</v>
      </c>
      <c r="G46" s="34">
        <f t="shared" si="1"/>
        <v>0</v>
      </c>
      <c r="H46" s="15"/>
    </row>
    <row r="47" spans="1:8" ht="43.5" customHeight="1" thickBot="1" x14ac:dyDescent="0.4">
      <c r="A47" s="15"/>
      <c r="B47" s="108" t="s">
        <v>53</v>
      </c>
      <c r="C47" s="109"/>
      <c r="D47" s="109"/>
      <c r="E47" s="109"/>
      <c r="F47" s="44" t="str">
        <f>+IF(G47=0,"CUMPLE","NO CUMPLE")</f>
        <v>CUMPLE</v>
      </c>
      <c r="G47" s="34">
        <f>SUM(G44:G46)</f>
        <v>0</v>
      </c>
      <c r="H47" s="15"/>
    </row>
    <row r="48" spans="1:8" x14ac:dyDescent="0.35">
      <c r="A48" s="14"/>
      <c r="B48" s="14"/>
      <c r="C48" s="14"/>
      <c r="D48" s="14"/>
      <c r="E48" s="14"/>
      <c r="F48" s="14"/>
      <c r="G48" s="14"/>
      <c r="H48" s="15"/>
    </row>
    <row r="49" spans="1:8" s="6" customFormat="1" ht="23.25" customHeight="1" x14ac:dyDescent="0.35">
      <c r="A49" s="100" t="s">
        <v>48</v>
      </c>
      <c r="B49" s="101"/>
      <c r="C49" s="106" t="s">
        <v>45</v>
      </c>
      <c r="D49" s="107"/>
      <c r="E49" s="107"/>
      <c r="F49" s="107"/>
      <c r="G49" s="15"/>
      <c r="H49" s="15"/>
    </row>
    <row r="50" spans="1:8" s="6" customFormat="1" ht="23.25" customHeight="1" x14ac:dyDescent="0.35">
      <c r="A50" s="102"/>
      <c r="B50" s="103"/>
      <c r="C50" s="106"/>
      <c r="D50" s="107"/>
      <c r="E50" s="107"/>
      <c r="F50" s="107"/>
      <c r="G50" s="15"/>
      <c r="H50" s="15"/>
    </row>
    <row r="51" spans="1:8" s="6" customFormat="1" ht="23.25" customHeight="1" x14ac:dyDescent="0.35">
      <c r="A51" s="102"/>
      <c r="B51" s="103"/>
      <c r="C51" s="106"/>
      <c r="D51" s="107"/>
      <c r="E51" s="107"/>
      <c r="F51" s="107"/>
      <c r="G51" s="15"/>
      <c r="H51" s="15"/>
    </row>
    <row r="52" spans="1:8" s="6" customFormat="1" ht="23.25" customHeight="1" x14ac:dyDescent="0.35">
      <c r="A52" s="102"/>
      <c r="B52" s="103"/>
      <c r="C52" s="106"/>
      <c r="D52" s="107"/>
      <c r="E52" s="107"/>
      <c r="F52" s="107"/>
      <c r="G52" s="15"/>
      <c r="H52" s="15"/>
    </row>
    <row r="53" spans="1:8" s="6" customFormat="1" ht="23.25" customHeight="1" x14ac:dyDescent="0.35">
      <c r="A53" s="102"/>
      <c r="B53" s="103"/>
      <c r="C53" s="106"/>
      <c r="D53" s="107"/>
      <c r="E53" s="107"/>
      <c r="F53" s="107"/>
      <c r="G53" s="15"/>
      <c r="H53" s="15"/>
    </row>
    <row r="54" spans="1:8" s="6" customFormat="1" x14ac:dyDescent="0.35">
      <c r="A54" s="102"/>
      <c r="B54" s="103"/>
      <c r="C54" s="106"/>
      <c r="D54" s="107"/>
      <c r="E54" s="107"/>
      <c r="F54" s="107"/>
      <c r="G54" s="15"/>
      <c r="H54" s="15"/>
    </row>
    <row r="55" spans="1:8" s="6" customFormat="1" ht="62.25" customHeight="1" x14ac:dyDescent="0.35">
      <c r="A55" s="102"/>
      <c r="B55" s="103"/>
      <c r="C55" s="106"/>
      <c r="D55" s="107"/>
      <c r="E55" s="107"/>
      <c r="F55" s="107"/>
      <c r="G55" s="15"/>
      <c r="H55" s="15"/>
    </row>
    <row r="56" spans="1:8" s="6" customFormat="1" x14ac:dyDescent="0.35">
      <c r="A56" s="102"/>
      <c r="B56" s="103"/>
      <c r="C56" s="35" t="s">
        <v>46</v>
      </c>
      <c r="D56" s="97"/>
      <c r="E56" s="98"/>
      <c r="F56" s="99"/>
      <c r="G56" s="15"/>
      <c r="H56" s="15"/>
    </row>
    <row r="57" spans="1:8" s="6" customFormat="1" x14ac:dyDescent="0.35">
      <c r="A57" s="104"/>
      <c r="B57" s="105"/>
      <c r="C57" s="35" t="s">
        <v>47</v>
      </c>
      <c r="D57" s="97"/>
      <c r="E57" s="98"/>
      <c r="F57" s="99"/>
      <c r="G57" s="15"/>
      <c r="H57" s="15"/>
    </row>
    <row r="58" spans="1:8" s="6" customFormat="1" x14ac:dyDescent="0.35">
      <c r="A58" s="15"/>
      <c r="B58" s="15"/>
      <c r="C58" s="15"/>
      <c r="D58" s="15"/>
      <c r="E58" s="15"/>
      <c r="F58" s="15"/>
      <c r="G58" s="15"/>
      <c r="H58" s="15"/>
    </row>
    <row r="59" spans="1:8" x14ac:dyDescent="0.35">
      <c r="A59" s="14"/>
      <c r="B59" s="14"/>
      <c r="C59" s="14"/>
      <c r="D59" s="14"/>
      <c r="E59" s="14"/>
      <c r="F59" s="14"/>
      <c r="G59" s="14"/>
      <c r="H59" s="14"/>
    </row>
    <row r="60" spans="1:8" x14ac:dyDescent="0.35">
      <c r="A60" s="14"/>
      <c r="B60" s="14"/>
      <c r="C60" s="14"/>
      <c r="D60" s="14"/>
      <c r="E60" s="14"/>
      <c r="F60" s="14"/>
      <c r="G60" s="14"/>
      <c r="H60" s="14"/>
    </row>
    <row r="61" spans="1:8" x14ac:dyDescent="0.35">
      <c r="A61" s="14"/>
      <c r="B61" s="14"/>
      <c r="C61" s="14"/>
      <c r="D61" s="14"/>
      <c r="E61" s="14"/>
      <c r="F61" s="14"/>
      <c r="G61" s="14"/>
      <c r="H61" s="14"/>
    </row>
    <row r="62" spans="1:8" x14ac:dyDescent="0.35">
      <c r="A62" s="14"/>
      <c r="B62" s="14"/>
      <c r="C62" s="14"/>
      <c r="D62" s="14"/>
      <c r="E62" s="14"/>
      <c r="F62" s="14"/>
      <c r="G62" s="14"/>
      <c r="H62" s="14"/>
    </row>
    <row r="63" spans="1:8" x14ac:dyDescent="0.35">
      <c r="A63" s="14"/>
      <c r="B63" s="14"/>
      <c r="C63" s="14"/>
      <c r="D63" s="14"/>
      <c r="E63" s="14"/>
      <c r="F63" s="14"/>
      <c r="G63" s="14"/>
      <c r="H63" s="14"/>
    </row>
    <row r="64" spans="1:8" x14ac:dyDescent="0.35">
      <c r="A64" s="14"/>
      <c r="B64" s="14"/>
      <c r="C64" s="14"/>
      <c r="D64" s="14"/>
      <c r="E64" s="14"/>
      <c r="F64" s="14"/>
      <c r="G64" s="14"/>
      <c r="H64" s="14"/>
    </row>
    <row r="65" spans="1:8" x14ac:dyDescent="0.35">
      <c r="A65" s="14"/>
      <c r="B65" s="14"/>
      <c r="C65" s="14"/>
      <c r="D65" s="14"/>
      <c r="E65" s="14"/>
      <c r="F65" s="14"/>
      <c r="G65" s="14"/>
      <c r="H65" s="14"/>
    </row>
    <row r="66" spans="1:8" x14ac:dyDescent="0.35">
      <c r="A66" s="14"/>
      <c r="B66" s="14"/>
      <c r="C66" s="14"/>
      <c r="D66" s="14"/>
      <c r="E66" s="14"/>
      <c r="F66" s="14"/>
      <c r="G66" s="14"/>
      <c r="H66" s="14"/>
    </row>
    <row r="67" spans="1:8" x14ac:dyDescent="0.35">
      <c r="A67" s="14"/>
      <c r="B67" s="14"/>
      <c r="C67" s="14"/>
      <c r="D67" s="14"/>
      <c r="E67" s="14"/>
      <c r="F67" s="14"/>
      <c r="G67" s="14"/>
      <c r="H67" s="14"/>
    </row>
    <row r="68" spans="1:8" x14ac:dyDescent="0.35">
      <c r="A68" s="14"/>
      <c r="B68" s="14"/>
      <c r="C68" s="14"/>
      <c r="D68" s="14"/>
      <c r="E68" s="14"/>
      <c r="F68" s="14"/>
      <c r="G68" s="14"/>
      <c r="H68" s="14"/>
    </row>
    <row r="69" spans="1:8" x14ac:dyDescent="0.35">
      <c r="A69" s="14"/>
      <c r="B69" s="14"/>
      <c r="C69" s="14"/>
      <c r="D69" s="14"/>
      <c r="E69" s="14"/>
      <c r="F69" s="14"/>
      <c r="G69" s="14"/>
      <c r="H69" s="14"/>
    </row>
    <row r="70" spans="1:8" x14ac:dyDescent="0.35">
      <c r="A70" s="14"/>
      <c r="B70" s="14"/>
      <c r="C70" s="14"/>
      <c r="D70" s="14"/>
      <c r="E70" s="14"/>
      <c r="F70" s="14"/>
      <c r="G70" s="14"/>
      <c r="H70" s="14"/>
    </row>
    <row r="71" spans="1:8" x14ac:dyDescent="0.35">
      <c r="A71" s="14"/>
      <c r="B71" s="14"/>
      <c r="C71" s="14"/>
      <c r="D71" s="14"/>
      <c r="E71" s="14"/>
      <c r="F71" s="14"/>
      <c r="G71" s="14"/>
      <c r="H71" s="14"/>
    </row>
    <row r="72" spans="1:8" x14ac:dyDescent="0.35">
      <c r="A72" s="14"/>
      <c r="B72" s="14"/>
      <c r="C72" s="14"/>
      <c r="D72" s="14"/>
      <c r="E72" s="14"/>
      <c r="F72" s="14"/>
      <c r="G72" s="14"/>
      <c r="H72" s="14"/>
    </row>
    <row r="73" spans="1:8" x14ac:dyDescent="0.35">
      <c r="A73" s="14"/>
      <c r="B73" s="14"/>
      <c r="C73" s="14"/>
      <c r="D73" s="14"/>
      <c r="E73" s="14"/>
      <c r="F73" s="14"/>
      <c r="G73" s="14"/>
      <c r="H73" s="14"/>
    </row>
    <row r="74" spans="1:8" x14ac:dyDescent="0.35">
      <c r="A74" s="14"/>
      <c r="B74" s="14"/>
      <c r="C74" s="14"/>
      <c r="D74" s="14"/>
      <c r="E74" s="14"/>
      <c r="F74" s="14"/>
      <c r="G74" s="14"/>
      <c r="H74" s="14"/>
    </row>
    <row r="75" spans="1:8" x14ac:dyDescent="0.35">
      <c r="A75" s="14"/>
      <c r="B75" s="14"/>
      <c r="C75" s="14"/>
      <c r="D75" s="14"/>
      <c r="E75" s="14"/>
      <c r="F75" s="14"/>
      <c r="G75" s="14"/>
      <c r="H75" s="14"/>
    </row>
    <row r="76" spans="1:8" x14ac:dyDescent="0.35">
      <c r="A76" s="14"/>
      <c r="B76" s="14"/>
      <c r="C76" s="14"/>
      <c r="D76" s="14"/>
      <c r="E76" s="14"/>
      <c r="F76" s="14"/>
      <c r="G76" s="14"/>
      <c r="H76" s="14"/>
    </row>
  </sheetData>
  <sheetProtection algorithmName="SHA-512" hashValue="WpiV82vCuk/2PlXxy1DpuCT6+62wd76ebYfFrjquqPV+FJzd3ZyO9KnsqGasz+cb7ecHP8ZPN4ZabhbDEYgOiw==" saltValue="0Cni7r6+HBJmlre7mbwOpQ==" spinCount="100000" sheet="1" selectLockedCells="1" pivotTables="0"/>
  <mergeCells count="50">
    <mergeCell ref="D56:F56"/>
    <mergeCell ref="D57:F57"/>
    <mergeCell ref="A49:B57"/>
    <mergeCell ref="B16:G16"/>
    <mergeCell ref="B18:G18"/>
    <mergeCell ref="B19:G19"/>
    <mergeCell ref="C49:C55"/>
    <mergeCell ref="D49:F55"/>
    <mergeCell ref="A16:A20"/>
    <mergeCell ref="B47:E47"/>
    <mergeCell ref="B40:E40"/>
    <mergeCell ref="B39:E39"/>
    <mergeCell ref="E43:F43"/>
    <mergeCell ref="D29:D32"/>
    <mergeCell ref="G31:G32"/>
    <mergeCell ref="F31:F32"/>
    <mergeCell ref="B4:G4"/>
    <mergeCell ref="B5:G5"/>
    <mergeCell ref="B6:G6"/>
    <mergeCell ref="A10:A14"/>
    <mergeCell ref="B10:G10"/>
    <mergeCell ref="B13:G13"/>
    <mergeCell ref="B14:G14"/>
    <mergeCell ref="B8:G8"/>
    <mergeCell ref="B11:G11"/>
    <mergeCell ref="B12:G12"/>
    <mergeCell ref="B43:B44"/>
    <mergeCell ref="B20:G20"/>
    <mergeCell ref="A1:G1"/>
    <mergeCell ref="C43:D43"/>
    <mergeCell ref="B23:G23"/>
    <mergeCell ref="B24:G24"/>
    <mergeCell ref="B25:G25"/>
    <mergeCell ref="B26:G26"/>
    <mergeCell ref="B27:G27"/>
    <mergeCell ref="A29:C29"/>
    <mergeCell ref="C34:D34"/>
    <mergeCell ref="A22:G22"/>
    <mergeCell ref="A3:A8"/>
    <mergeCell ref="B3:G3"/>
    <mergeCell ref="A43:A44"/>
    <mergeCell ref="E34:F34"/>
    <mergeCell ref="C42:D42"/>
    <mergeCell ref="E42:F42"/>
    <mergeCell ref="B7:G7"/>
    <mergeCell ref="E31:E32"/>
    <mergeCell ref="G29:G30"/>
    <mergeCell ref="F29:F30"/>
    <mergeCell ref="E29:E30"/>
    <mergeCell ref="B17:G17"/>
  </mergeCells>
  <conditionalFormatting sqref="F40 F47">
    <cfRule type="cellIs" dxfId="1" priority="1" operator="equal">
      <formula>"NO CUMPLE"</formula>
    </cfRule>
    <cfRule type="cellIs" dxfId="0" priority="4" stopIfTrue="1" operator="equal">
      <formula>"CUMPLE"</formula>
    </cfRule>
  </conditionalFormatting>
  <pageMargins left="0.51181102362204722" right="0.51181102362204722" top="0.43307086614173229" bottom="0.74803149606299213" header="0.31496062992125984" footer="0.31496062992125984"/>
  <pageSetup scale="35" orientation="portrait" r:id="rId1"/>
  <headerFooter>
    <oddHeader>&amp;L&amp;8MINISTERIO DE VIVIENDA Y URBANISMO&amp;C&amp;"-,Negrita"DISEÑO SISTEMA VENTILACIÓN 
&amp;RDITEC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sqref="A1:XFD1048576"/>
    </sheetView>
  </sheetViews>
  <sheetFormatPr baseColWidth="10" defaultRowHeight="15" x14ac:dyDescent="0.25"/>
  <cols>
    <col min="2" max="2" width="11.42578125" style="13"/>
  </cols>
  <sheetData>
    <row r="1" spans="1:9" x14ac:dyDescent="0.25">
      <c r="B1" s="8" t="s">
        <v>29</v>
      </c>
      <c r="C1" s="9">
        <v>0</v>
      </c>
      <c r="D1" s="9">
        <v>0.5</v>
      </c>
      <c r="E1" s="9">
        <v>1</v>
      </c>
      <c r="F1" s="9">
        <v>2</v>
      </c>
      <c r="G1" s="9">
        <v>3</v>
      </c>
      <c r="H1" s="9">
        <v>4</v>
      </c>
      <c r="I1" s="9">
        <v>5</v>
      </c>
    </row>
    <row r="2" spans="1:9" x14ac:dyDescent="0.25">
      <c r="B2" s="8" t="s">
        <v>30</v>
      </c>
      <c r="C2" s="9">
        <v>0</v>
      </c>
      <c r="D2" s="9">
        <v>1</v>
      </c>
      <c r="E2" s="9">
        <v>2</v>
      </c>
      <c r="F2" s="9">
        <v>3</v>
      </c>
      <c r="G2" s="9">
        <v>4</v>
      </c>
      <c r="H2" s="9">
        <v>5</v>
      </c>
      <c r="I2" s="9">
        <v>6</v>
      </c>
    </row>
    <row r="3" spans="1:9" x14ac:dyDescent="0.25">
      <c r="B3" s="8" t="s">
        <v>12</v>
      </c>
      <c r="C3" s="10">
        <f>D3-3.5</f>
        <v>7</v>
      </c>
      <c r="D3" s="11">
        <f>E3-3.5</f>
        <v>10.5</v>
      </c>
      <c r="E3" s="12">
        <v>14</v>
      </c>
      <c r="F3" s="12">
        <v>18</v>
      </c>
      <c r="G3" s="12">
        <v>21</v>
      </c>
      <c r="H3" s="12">
        <v>25</v>
      </c>
      <c r="I3" s="12">
        <v>28</v>
      </c>
    </row>
    <row r="4" spans="1:9" x14ac:dyDescent="0.25">
      <c r="B4" s="8" t="s">
        <v>13</v>
      </c>
      <c r="C4" s="10">
        <f t="shared" ref="C4:D7" si="0">D4-3.5</f>
        <v>14</v>
      </c>
      <c r="D4" s="11">
        <f t="shared" si="0"/>
        <v>17.5</v>
      </c>
      <c r="E4" s="12">
        <v>21</v>
      </c>
      <c r="F4" s="12">
        <v>24</v>
      </c>
      <c r="G4" s="12">
        <v>28</v>
      </c>
      <c r="H4" s="12">
        <v>31</v>
      </c>
      <c r="I4" s="12">
        <v>35</v>
      </c>
    </row>
    <row r="5" spans="1:9" x14ac:dyDescent="0.25">
      <c r="B5" s="8" t="s">
        <v>14</v>
      </c>
      <c r="C5" s="10">
        <f t="shared" si="0"/>
        <v>21</v>
      </c>
      <c r="D5" s="11">
        <f t="shared" si="0"/>
        <v>24.5</v>
      </c>
      <c r="E5" s="12">
        <v>28</v>
      </c>
      <c r="F5" s="12">
        <v>31</v>
      </c>
      <c r="G5" s="12">
        <v>35</v>
      </c>
      <c r="H5" s="12">
        <v>38</v>
      </c>
      <c r="I5" s="12">
        <v>42</v>
      </c>
    </row>
    <row r="6" spans="1:9" x14ac:dyDescent="0.25">
      <c r="B6" s="8" t="s">
        <v>15</v>
      </c>
      <c r="C6" s="10">
        <f t="shared" si="0"/>
        <v>28</v>
      </c>
      <c r="D6" s="11">
        <f t="shared" si="0"/>
        <v>31.5</v>
      </c>
      <c r="E6" s="12">
        <v>35</v>
      </c>
      <c r="F6" s="12">
        <v>38</v>
      </c>
      <c r="G6" s="12">
        <v>42</v>
      </c>
      <c r="H6" s="12">
        <v>45</v>
      </c>
      <c r="I6" s="12">
        <v>49</v>
      </c>
    </row>
    <row r="7" spans="1:9" x14ac:dyDescent="0.25">
      <c r="B7" s="8" t="s">
        <v>16</v>
      </c>
      <c r="C7" s="10">
        <f t="shared" si="0"/>
        <v>35</v>
      </c>
      <c r="D7" s="11">
        <f t="shared" si="0"/>
        <v>38.5</v>
      </c>
      <c r="E7" s="12">
        <v>42</v>
      </c>
      <c r="F7" s="12">
        <v>45</v>
      </c>
      <c r="G7" s="12">
        <v>49</v>
      </c>
      <c r="H7" s="12">
        <v>52</v>
      </c>
      <c r="I7" s="12">
        <v>56</v>
      </c>
    </row>
    <row r="12" spans="1:9" x14ac:dyDescent="0.25">
      <c r="B12" s="8" t="s">
        <v>29</v>
      </c>
      <c r="C12" s="9">
        <v>0</v>
      </c>
      <c r="D12" s="9">
        <v>0.5</v>
      </c>
      <c r="E12" s="9">
        <v>1</v>
      </c>
      <c r="F12" s="9">
        <v>2</v>
      </c>
      <c r="G12" s="9">
        <v>3</v>
      </c>
      <c r="H12" s="9">
        <v>4</v>
      </c>
      <c r="I12" s="9">
        <v>5</v>
      </c>
    </row>
    <row r="13" spans="1:9" x14ac:dyDescent="0.25">
      <c r="B13" s="8" t="s">
        <v>30</v>
      </c>
      <c r="C13" s="9">
        <v>0</v>
      </c>
      <c r="D13" s="9">
        <v>1</v>
      </c>
      <c r="E13" s="9">
        <v>2</v>
      </c>
      <c r="F13" s="9">
        <v>3</v>
      </c>
      <c r="G13" s="9">
        <v>4</v>
      </c>
      <c r="H13" s="9">
        <v>5</v>
      </c>
      <c r="I13" s="9">
        <v>6</v>
      </c>
    </row>
    <row r="14" spans="1:9" x14ac:dyDescent="0.25">
      <c r="A14" s="8" t="s">
        <v>31</v>
      </c>
      <c r="B14" s="8" t="s">
        <v>12</v>
      </c>
      <c r="C14" s="10">
        <f>D14-3.5</f>
        <v>7</v>
      </c>
      <c r="D14" s="11">
        <f>E14-3.5</f>
        <v>10.5</v>
      </c>
      <c r="E14" s="11">
        <v>14</v>
      </c>
      <c r="F14" s="11">
        <v>18</v>
      </c>
      <c r="G14" s="11">
        <v>21</v>
      </c>
      <c r="H14" s="11">
        <v>25</v>
      </c>
      <c r="I14" s="11">
        <v>28</v>
      </c>
    </row>
    <row r="15" spans="1:9" x14ac:dyDescent="0.25">
      <c r="A15" s="8" t="s">
        <v>32</v>
      </c>
      <c r="B15" s="8">
        <v>45</v>
      </c>
      <c r="C15" s="10">
        <f>0.015*$B15+3.5*(C12+1)</f>
        <v>4.1749999999999998</v>
      </c>
      <c r="D15" s="10">
        <f t="shared" ref="D15:I15" si="1">0.015*$B15+3.5*(D12+1)</f>
        <v>5.9249999999999998</v>
      </c>
      <c r="E15" s="10">
        <f t="shared" si="1"/>
        <v>7.6749999999999998</v>
      </c>
      <c r="F15" s="10">
        <f t="shared" si="1"/>
        <v>11.175000000000001</v>
      </c>
      <c r="G15" s="10">
        <f t="shared" si="1"/>
        <v>14.675000000000001</v>
      </c>
      <c r="H15" s="10">
        <f t="shared" si="1"/>
        <v>18.175000000000001</v>
      </c>
      <c r="I15" s="10">
        <f t="shared" si="1"/>
        <v>21.675000000000001</v>
      </c>
    </row>
    <row r="17" spans="1:9" x14ac:dyDescent="0.25">
      <c r="B17" s="8" t="s">
        <v>29</v>
      </c>
      <c r="C17" s="9">
        <v>0</v>
      </c>
      <c r="D17" s="9">
        <v>0.5</v>
      </c>
      <c r="E17" s="9">
        <v>1</v>
      </c>
      <c r="F17" s="9">
        <v>2</v>
      </c>
      <c r="G17" s="9">
        <v>3</v>
      </c>
      <c r="H17" s="9">
        <v>4</v>
      </c>
      <c r="I17" s="9">
        <v>5</v>
      </c>
    </row>
    <row r="18" spans="1:9" x14ac:dyDescent="0.25">
      <c r="B18" s="8" t="s">
        <v>30</v>
      </c>
      <c r="C18" s="9">
        <v>0</v>
      </c>
      <c r="D18" s="9">
        <v>1</v>
      </c>
      <c r="E18" s="9">
        <v>2</v>
      </c>
      <c r="F18" s="9">
        <v>3</v>
      </c>
      <c r="G18" s="9">
        <v>4</v>
      </c>
      <c r="H18" s="9">
        <v>5</v>
      </c>
      <c r="I18" s="9">
        <v>6</v>
      </c>
    </row>
    <row r="19" spans="1:9" x14ac:dyDescent="0.25">
      <c r="A19" s="8" t="s">
        <v>31</v>
      </c>
      <c r="B19" s="8" t="s">
        <v>13</v>
      </c>
      <c r="C19" s="10">
        <f t="shared" ref="C19:D19" si="2">D19-3.5</f>
        <v>14</v>
      </c>
      <c r="D19" s="11">
        <f t="shared" si="2"/>
        <v>17.5</v>
      </c>
      <c r="E19" s="11">
        <v>21</v>
      </c>
      <c r="F19" s="11">
        <v>24</v>
      </c>
      <c r="G19" s="11">
        <v>28</v>
      </c>
      <c r="H19" s="11">
        <v>31</v>
      </c>
      <c r="I19" s="11">
        <v>35</v>
      </c>
    </row>
    <row r="20" spans="1:9" x14ac:dyDescent="0.25">
      <c r="A20" s="8" t="s">
        <v>32</v>
      </c>
      <c r="B20" s="8">
        <v>50</v>
      </c>
      <c r="C20" s="10">
        <f>0.015*$B20+3.5*(C17+1)</f>
        <v>4.25</v>
      </c>
      <c r="D20" s="10">
        <f t="shared" ref="D20:I20" si="3">0.015*$B20+3.5*(D17+1)</f>
        <v>6</v>
      </c>
      <c r="E20" s="10">
        <f t="shared" si="3"/>
        <v>7.75</v>
      </c>
      <c r="F20" s="10">
        <f t="shared" si="3"/>
        <v>11.25</v>
      </c>
      <c r="G20" s="10">
        <f t="shared" si="3"/>
        <v>14.75</v>
      </c>
      <c r="H20" s="10">
        <f t="shared" si="3"/>
        <v>18.25</v>
      </c>
      <c r="I20" s="10">
        <f t="shared" si="3"/>
        <v>21.75</v>
      </c>
    </row>
    <row r="21" spans="1:9" hidden="1" x14ac:dyDescent="0.25"/>
    <row r="22" spans="1:9" hidden="1" x14ac:dyDescent="0.25">
      <c r="B22" s="8" t="s">
        <v>29</v>
      </c>
      <c r="C22" s="9">
        <v>0</v>
      </c>
      <c r="D22" s="9">
        <v>0.5</v>
      </c>
      <c r="E22" s="9">
        <v>1</v>
      </c>
      <c r="F22" s="9">
        <v>2</v>
      </c>
      <c r="G22" s="9">
        <v>3</v>
      </c>
      <c r="H22" s="9">
        <v>4</v>
      </c>
      <c r="I22" s="9">
        <v>5</v>
      </c>
    </row>
    <row r="23" spans="1:9" hidden="1" x14ac:dyDescent="0.25">
      <c r="B23" s="8" t="s">
        <v>30</v>
      </c>
      <c r="C23" s="9">
        <v>0</v>
      </c>
      <c r="D23" s="9">
        <v>1</v>
      </c>
      <c r="E23" s="9">
        <v>2</v>
      </c>
      <c r="F23" s="9">
        <v>3</v>
      </c>
      <c r="G23" s="9">
        <v>4</v>
      </c>
      <c r="H23" s="9">
        <v>5</v>
      </c>
      <c r="I23" s="9">
        <v>6</v>
      </c>
    </row>
    <row r="24" spans="1:9" hidden="1" x14ac:dyDescent="0.25">
      <c r="A24" s="8" t="s">
        <v>31</v>
      </c>
      <c r="B24" s="8" t="s">
        <v>13</v>
      </c>
      <c r="C24" s="10">
        <f t="shared" ref="C24:D24" si="4">D24-3.5</f>
        <v>14</v>
      </c>
      <c r="D24" s="11">
        <f t="shared" si="4"/>
        <v>17.5</v>
      </c>
      <c r="E24" s="11">
        <v>21</v>
      </c>
      <c r="F24" s="11">
        <v>24</v>
      </c>
      <c r="G24" s="11">
        <v>28</v>
      </c>
      <c r="H24" s="11">
        <v>31</v>
      </c>
      <c r="I24" s="11">
        <v>35</v>
      </c>
    </row>
    <row r="25" spans="1:9" x14ac:dyDescent="0.25">
      <c r="A25" s="8" t="s">
        <v>32</v>
      </c>
      <c r="B25" s="8">
        <v>55</v>
      </c>
      <c r="C25" s="10">
        <f>0.015*$B25+3.5*(C22+1)</f>
        <v>4.3250000000000002</v>
      </c>
      <c r="D25" s="10">
        <f t="shared" ref="D25:I25" si="5">0.015*$B25+3.5*(D22+1)</f>
        <v>6.0750000000000002</v>
      </c>
      <c r="E25" s="10">
        <f t="shared" si="5"/>
        <v>7.8250000000000002</v>
      </c>
      <c r="F25" s="10">
        <f t="shared" si="5"/>
        <v>11.324999999999999</v>
      </c>
      <c r="G25" s="10">
        <f t="shared" si="5"/>
        <v>14.824999999999999</v>
      </c>
      <c r="H25" s="10">
        <f t="shared" si="5"/>
        <v>18.324999999999999</v>
      </c>
      <c r="I25" s="10">
        <f t="shared" si="5"/>
        <v>21.824999999999999</v>
      </c>
    </row>
    <row r="26" spans="1:9" hidden="1" x14ac:dyDescent="0.25"/>
    <row r="27" spans="1:9" hidden="1" x14ac:dyDescent="0.25">
      <c r="B27" s="8" t="s">
        <v>29</v>
      </c>
      <c r="C27" s="9">
        <v>0</v>
      </c>
      <c r="D27" s="9">
        <v>0.5</v>
      </c>
      <c r="E27" s="9">
        <v>1</v>
      </c>
      <c r="F27" s="9">
        <v>2</v>
      </c>
      <c r="G27" s="9">
        <v>3</v>
      </c>
      <c r="H27" s="9">
        <v>4</v>
      </c>
      <c r="I27" s="9">
        <v>5</v>
      </c>
    </row>
    <row r="28" spans="1:9" hidden="1" x14ac:dyDescent="0.25">
      <c r="B28" s="8" t="s">
        <v>30</v>
      </c>
      <c r="C28" s="9">
        <v>0</v>
      </c>
      <c r="D28" s="9">
        <v>1</v>
      </c>
      <c r="E28" s="9">
        <v>2</v>
      </c>
      <c r="F28" s="9">
        <v>3</v>
      </c>
      <c r="G28" s="9">
        <v>4</v>
      </c>
      <c r="H28" s="9">
        <v>5</v>
      </c>
      <c r="I28" s="9">
        <v>6</v>
      </c>
    </row>
    <row r="29" spans="1:9" hidden="1" x14ac:dyDescent="0.25">
      <c r="A29" s="8" t="s">
        <v>31</v>
      </c>
      <c r="B29" s="8" t="s">
        <v>13</v>
      </c>
      <c r="C29" s="10">
        <f t="shared" ref="C29:D29" si="6">D29-3.5</f>
        <v>14</v>
      </c>
      <c r="D29" s="11">
        <f t="shared" si="6"/>
        <v>17.5</v>
      </c>
      <c r="E29" s="11">
        <v>21</v>
      </c>
      <c r="F29" s="11">
        <v>24</v>
      </c>
      <c r="G29" s="11">
        <v>28</v>
      </c>
      <c r="H29" s="11">
        <v>31</v>
      </c>
      <c r="I29" s="11">
        <v>35</v>
      </c>
    </row>
    <row r="30" spans="1:9" x14ac:dyDescent="0.25">
      <c r="A30" s="8" t="s">
        <v>32</v>
      </c>
      <c r="B30" s="8">
        <v>92</v>
      </c>
      <c r="C30" s="10">
        <f>0.015*$B30+3.5*(C27+1)</f>
        <v>4.88</v>
      </c>
      <c r="D30" s="10">
        <f t="shared" ref="D30:I30" si="7">0.015*$B30+3.5*(D27+1)</f>
        <v>6.63</v>
      </c>
      <c r="E30" s="10">
        <f t="shared" si="7"/>
        <v>8.379999999999999</v>
      </c>
      <c r="F30" s="10">
        <f t="shared" si="7"/>
        <v>11.879999999999999</v>
      </c>
      <c r="G30" s="10">
        <f t="shared" si="7"/>
        <v>15.379999999999999</v>
      </c>
      <c r="H30" s="10">
        <f t="shared" si="7"/>
        <v>18.88</v>
      </c>
      <c r="I30" s="10">
        <f t="shared" si="7"/>
        <v>22.38</v>
      </c>
    </row>
    <row r="33" spans="1:9" x14ac:dyDescent="0.25">
      <c r="C33" t="s">
        <v>31</v>
      </c>
      <c r="D33">
        <f>D19-C19</f>
        <v>3.5</v>
      </c>
      <c r="E33">
        <f t="shared" ref="E33:H33" si="8">E19-D19</f>
        <v>3.5</v>
      </c>
      <c r="F33">
        <f t="shared" si="8"/>
        <v>3</v>
      </c>
      <c r="G33">
        <f t="shared" si="8"/>
        <v>4</v>
      </c>
      <c r="H33">
        <f t="shared" si="8"/>
        <v>3</v>
      </c>
    </row>
    <row r="34" spans="1:9" x14ac:dyDescent="0.25">
      <c r="C34" t="s">
        <v>33</v>
      </c>
      <c r="D34">
        <f t="shared" ref="D34:H34" si="9">D20-C20</f>
        <v>1.75</v>
      </c>
      <c r="E34">
        <f t="shared" si="9"/>
        <v>1.75</v>
      </c>
      <c r="F34">
        <f t="shared" si="9"/>
        <v>3.5</v>
      </c>
      <c r="G34">
        <f t="shared" si="9"/>
        <v>3.5</v>
      </c>
      <c r="H34">
        <f t="shared" si="9"/>
        <v>3.5</v>
      </c>
    </row>
    <row r="35" spans="1:9" x14ac:dyDescent="0.25">
      <c r="C35" t="s">
        <v>33</v>
      </c>
      <c r="D35">
        <f>D25-C25</f>
        <v>1.75</v>
      </c>
      <c r="E35">
        <f t="shared" ref="E35:H35" si="10">E25-D25</f>
        <v>1.75</v>
      </c>
      <c r="F35">
        <f t="shared" si="10"/>
        <v>3.4999999999999991</v>
      </c>
      <c r="G35">
        <f t="shared" si="10"/>
        <v>3.5</v>
      </c>
      <c r="H35">
        <f t="shared" si="10"/>
        <v>3.5</v>
      </c>
    </row>
    <row r="36" spans="1:9" x14ac:dyDescent="0.25">
      <c r="C36" t="s">
        <v>33</v>
      </c>
      <c r="D36">
        <f>D30-C30</f>
        <v>1.75</v>
      </c>
      <c r="E36">
        <f t="shared" ref="E36:H36" si="11">E30-D30</f>
        <v>1.7499999999999991</v>
      </c>
      <c r="F36">
        <f t="shared" si="11"/>
        <v>3.5</v>
      </c>
      <c r="G36">
        <f t="shared" si="11"/>
        <v>3.5</v>
      </c>
      <c r="H36">
        <f t="shared" si="11"/>
        <v>3.5</v>
      </c>
    </row>
    <row r="39" spans="1:9" x14ac:dyDescent="0.25">
      <c r="B39" s="8" t="s">
        <v>29</v>
      </c>
      <c r="C39" s="9">
        <v>0</v>
      </c>
      <c r="D39" s="9">
        <v>0.5</v>
      </c>
      <c r="E39" s="9">
        <v>1</v>
      </c>
      <c r="F39" s="9">
        <v>2</v>
      </c>
      <c r="G39" s="9">
        <v>3</v>
      </c>
      <c r="H39" s="9">
        <v>4</v>
      </c>
      <c r="I39" s="9">
        <v>5</v>
      </c>
    </row>
    <row r="40" spans="1:9" x14ac:dyDescent="0.25">
      <c r="B40" s="8" t="s">
        <v>30</v>
      </c>
      <c r="C40" s="9">
        <v>0</v>
      </c>
      <c r="D40" s="9">
        <v>1</v>
      </c>
      <c r="E40" s="9">
        <v>2</v>
      </c>
      <c r="F40" s="9">
        <v>3</v>
      </c>
      <c r="G40" s="9">
        <v>4</v>
      </c>
      <c r="H40" s="9">
        <v>5</v>
      </c>
      <c r="I40" s="9">
        <v>6</v>
      </c>
    </row>
    <row r="41" spans="1:9" x14ac:dyDescent="0.25">
      <c r="A41" s="8" t="s">
        <v>31</v>
      </c>
      <c r="B41" s="8" t="s">
        <v>14</v>
      </c>
      <c r="C41" s="10">
        <f t="shared" ref="C41:D41" si="12">D41-3.5</f>
        <v>21</v>
      </c>
      <c r="D41" s="11">
        <f t="shared" si="12"/>
        <v>24.5</v>
      </c>
      <c r="E41" s="11">
        <v>28</v>
      </c>
      <c r="F41" s="11">
        <v>31</v>
      </c>
      <c r="G41" s="11">
        <v>35</v>
      </c>
      <c r="H41" s="11">
        <v>38</v>
      </c>
      <c r="I41" s="11">
        <v>42</v>
      </c>
    </row>
    <row r="42" spans="1:9" x14ac:dyDescent="0.25">
      <c r="A42" s="8" t="s">
        <v>32</v>
      </c>
      <c r="B42" s="8">
        <v>94</v>
      </c>
      <c r="C42" s="10">
        <f>0.015*$B42+3.5*(C39+1)</f>
        <v>4.91</v>
      </c>
      <c r="D42" s="10">
        <f t="shared" ref="D42:I42" si="13">0.015*$B42+3.5*(D39+1)</f>
        <v>6.66</v>
      </c>
      <c r="E42" s="10">
        <f t="shared" si="13"/>
        <v>8.41</v>
      </c>
      <c r="F42" s="10">
        <f t="shared" si="13"/>
        <v>11.91</v>
      </c>
      <c r="G42" s="10">
        <f t="shared" si="13"/>
        <v>15.41</v>
      </c>
      <c r="H42" s="10">
        <f t="shared" si="13"/>
        <v>18.91</v>
      </c>
      <c r="I42" s="10">
        <f t="shared" si="13"/>
        <v>22.41</v>
      </c>
    </row>
    <row r="44" spans="1:9" x14ac:dyDescent="0.25">
      <c r="B44" s="8" t="s">
        <v>29</v>
      </c>
      <c r="C44" s="9">
        <v>0</v>
      </c>
      <c r="D44" s="9">
        <v>0.5</v>
      </c>
      <c r="E44" s="9">
        <v>1</v>
      </c>
      <c r="F44" s="9">
        <v>2</v>
      </c>
      <c r="G44" s="9">
        <v>3</v>
      </c>
      <c r="H44" s="9">
        <v>4</v>
      </c>
      <c r="I44" s="9">
        <v>5</v>
      </c>
    </row>
    <row r="45" spans="1:9" x14ac:dyDescent="0.25">
      <c r="B45" s="8" t="s">
        <v>30</v>
      </c>
      <c r="C45" s="9">
        <v>0</v>
      </c>
      <c r="D45" s="9">
        <v>1</v>
      </c>
      <c r="E45" s="9">
        <v>2</v>
      </c>
      <c r="F45" s="9">
        <v>3</v>
      </c>
      <c r="G45" s="9">
        <v>4</v>
      </c>
      <c r="H45" s="9">
        <v>5</v>
      </c>
      <c r="I45" s="9">
        <v>6</v>
      </c>
    </row>
    <row r="46" spans="1:9" x14ac:dyDescent="0.25">
      <c r="A46" s="8" t="s">
        <v>31</v>
      </c>
      <c r="B46" s="8" t="s">
        <v>14</v>
      </c>
      <c r="C46" s="10">
        <f t="shared" ref="C46:D46" si="14">D46-3.5</f>
        <v>21</v>
      </c>
      <c r="D46" s="11">
        <f t="shared" si="14"/>
        <v>24.5</v>
      </c>
      <c r="E46" s="11">
        <v>28</v>
      </c>
      <c r="F46" s="11">
        <v>31</v>
      </c>
      <c r="G46" s="11">
        <v>35</v>
      </c>
      <c r="H46" s="11">
        <v>38</v>
      </c>
      <c r="I46" s="11">
        <v>42</v>
      </c>
    </row>
    <row r="47" spans="1:9" x14ac:dyDescent="0.25">
      <c r="A47" s="8" t="s">
        <v>32</v>
      </c>
      <c r="B47" s="8">
        <v>139</v>
      </c>
      <c r="C47" s="10">
        <f>0.015*$B47+3.5*(C44+1)</f>
        <v>5.585</v>
      </c>
      <c r="D47" s="10">
        <f t="shared" ref="D47:I47" si="15">0.015*$B47+3.5*(D44+1)</f>
        <v>7.335</v>
      </c>
      <c r="E47" s="10">
        <f t="shared" si="15"/>
        <v>9.0850000000000009</v>
      </c>
      <c r="F47" s="10">
        <f t="shared" si="15"/>
        <v>12.585000000000001</v>
      </c>
      <c r="G47" s="10">
        <f t="shared" si="15"/>
        <v>16.085000000000001</v>
      </c>
      <c r="H47" s="10">
        <f t="shared" si="15"/>
        <v>19.585000000000001</v>
      </c>
      <c r="I47" s="10">
        <f t="shared" si="15"/>
        <v>23.085000000000001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5"/>
  <sheetViews>
    <sheetView topLeftCell="A22" workbookViewId="0">
      <selection activeCell="B5" sqref="B5:S23"/>
    </sheetView>
  </sheetViews>
  <sheetFormatPr baseColWidth="10" defaultRowHeight="15" x14ac:dyDescent="0.25"/>
  <cols>
    <col min="4" max="4" width="19.28515625" bestFit="1" customWidth="1"/>
  </cols>
  <sheetData>
    <row r="2" spans="1:14" ht="15.75" thickBot="1" x14ac:dyDescent="0.3"/>
    <row r="3" spans="1:14" ht="15.75" thickBot="1" x14ac:dyDescent="0.3">
      <c r="K3" t="s">
        <v>18</v>
      </c>
      <c r="L3" s="2">
        <f>+'V1 Cálculo'!B31</f>
        <v>2</v>
      </c>
      <c r="M3" s="1" t="s">
        <v>19</v>
      </c>
      <c r="N3" s="2">
        <f>+'V1 Cálculo'!B32</f>
        <v>46</v>
      </c>
    </row>
    <row r="4" spans="1:14" x14ac:dyDescent="0.25">
      <c r="A4" t="s">
        <v>8</v>
      </c>
      <c r="B4">
        <v>14</v>
      </c>
      <c r="E4" s="4">
        <v>1</v>
      </c>
      <c r="F4" s="4">
        <v>2</v>
      </c>
      <c r="G4" s="4">
        <v>3</v>
      </c>
      <c r="H4" s="4">
        <v>4</v>
      </c>
      <c r="I4" s="4">
        <v>5</v>
      </c>
      <c r="K4" t="s">
        <v>21</v>
      </c>
      <c r="L4" s="3">
        <f>+IF(N3&lt;=47,1,IF(AND(N3&gt;47,N3&lt;=93),2,IF(AND(N3&gt;93,N3&lt;=139),3,IF(AND(N3&gt;139,N3&lt;=186),4,IF(AND(N3&gt;186,N3&lt;=232),5,"no se")))))</f>
        <v>1</v>
      </c>
    </row>
    <row r="5" spans="1:14" x14ac:dyDescent="0.25">
      <c r="A5" t="s">
        <v>10</v>
      </c>
      <c r="B5">
        <v>18</v>
      </c>
      <c r="C5" s="5" t="s">
        <v>12</v>
      </c>
      <c r="D5" s="3">
        <v>1</v>
      </c>
      <c r="E5">
        <v>14</v>
      </c>
      <c r="F5">
        <v>18</v>
      </c>
      <c r="G5">
        <v>21</v>
      </c>
      <c r="H5">
        <v>25</v>
      </c>
      <c r="I5">
        <v>28</v>
      </c>
      <c r="K5" t="s">
        <v>20</v>
      </c>
      <c r="M5">
        <f>+INDEX(E5:I9,L4,L3)</f>
        <v>18</v>
      </c>
    </row>
    <row r="6" spans="1:14" x14ac:dyDescent="0.25">
      <c r="A6" t="s">
        <v>7</v>
      </c>
      <c r="B6">
        <v>21</v>
      </c>
      <c r="C6" s="5" t="s">
        <v>13</v>
      </c>
      <c r="D6" s="3">
        <v>2</v>
      </c>
      <c r="E6">
        <v>21</v>
      </c>
      <c r="F6">
        <v>24</v>
      </c>
      <c r="G6">
        <v>28</v>
      </c>
      <c r="H6">
        <v>31</v>
      </c>
      <c r="I6">
        <v>35</v>
      </c>
    </row>
    <row r="7" spans="1:14" x14ac:dyDescent="0.25">
      <c r="A7" t="s">
        <v>11</v>
      </c>
      <c r="B7">
        <v>24</v>
      </c>
      <c r="C7" s="5" t="s">
        <v>14</v>
      </c>
      <c r="D7" s="3">
        <v>3</v>
      </c>
      <c r="E7">
        <v>28</v>
      </c>
      <c r="F7">
        <v>31</v>
      </c>
      <c r="G7">
        <v>35</v>
      </c>
      <c r="H7">
        <v>38</v>
      </c>
      <c r="I7">
        <v>42</v>
      </c>
    </row>
    <row r="8" spans="1:14" x14ac:dyDescent="0.25">
      <c r="B8">
        <v>25</v>
      </c>
      <c r="C8" s="5" t="s">
        <v>15</v>
      </c>
      <c r="D8" s="3">
        <v>4</v>
      </c>
      <c r="E8">
        <v>35</v>
      </c>
      <c r="F8">
        <v>38</v>
      </c>
      <c r="G8">
        <v>42</v>
      </c>
      <c r="H8">
        <v>45</v>
      </c>
      <c r="I8">
        <v>49</v>
      </c>
    </row>
    <row r="9" spans="1:14" x14ac:dyDescent="0.25">
      <c r="B9">
        <v>28</v>
      </c>
      <c r="C9" s="5" t="s">
        <v>16</v>
      </c>
      <c r="D9" s="3">
        <v>5</v>
      </c>
      <c r="E9">
        <v>42</v>
      </c>
      <c r="F9">
        <v>45</v>
      </c>
      <c r="G9">
        <v>49</v>
      </c>
      <c r="H9">
        <v>52</v>
      </c>
      <c r="I9">
        <v>56</v>
      </c>
    </row>
    <row r="10" spans="1:14" x14ac:dyDescent="0.25">
      <c r="B10">
        <v>31</v>
      </c>
    </row>
    <row r="11" spans="1:14" x14ac:dyDescent="0.25">
      <c r="B11">
        <v>35</v>
      </c>
    </row>
    <row r="12" spans="1:14" x14ac:dyDescent="0.25">
      <c r="B12">
        <v>38</v>
      </c>
    </row>
    <row r="13" spans="1:14" x14ac:dyDescent="0.25">
      <c r="B13">
        <v>42</v>
      </c>
    </row>
    <row r="14" spans="1:14" x14ac:dyDescent="0.25">
      <c r="B14">
        <v>45</v>
      </c>
    </row>
    <row r="15" spans="1:14" x14ac:dyDescent="0.25">
      <c r="B15">
        <v>49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200D63E2882B479A856E96B4B2DB0C" ma:contentTypeVersion="0" ma:contentTypeDescription="Crear nuevo documento." ma:contentTypeScope="" ma:versionID="ec94cd0929ecc1936dc0c712820cf59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bba8a198e9bb40c3eeca6d0bd41257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F9C8C6-D890-49A6-BA79-118DFCE27104}">
  <ds:schemaRefs>
    <ds:schemaRef ds:uri="http://purl.org/dc/dcmitype/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</ds:schemaRefs>
</ds:datastoreItem>
</file>

<file path=customXml/itemProps2.xml><?xml version="1.0" encoding="utf-8"?>
<ds:datastoreItem xmlns:ds="http://schemas.openxmlformats.org/officeDocument/2006/customXml" ds:itemID="{F4C3203B-C026-4A3C-81DF-7A2F734115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C20447E-3848-45E3-A468-5CB10A4224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V1 Cálculo</vt:lpstr>
      <vt:lpstr>Hoja1</vt:lpstr>
      <vt:lpstr>Hoja2</vt:lpstr>
      <vt:lpstr>'V1 Cálculo'!Área_de_impresión</vt:lpstr>
      <vt:lpstr>dormitorios</vt:lpstr>
      <vt:lpstr>rango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</dc:creator>
  <cp:lastModifiedBy>Macarena Valenzuela Sepulveda</cp:lastModifiedBy>
  <cp:lastPrinted>2018-01-05T13:30:56Z</cp:lastPrinted>
  <dcterms:created xsi:type="dcterms:W3CDTF">2016-12-27T21:55:59Z</dcterms:created>
  <dcterms:modified xsi:type="dcterms:W3CDTF">2018-02-20T14:35:10Z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0x010100A0200D63E2882B479A856E96B4B2DB0C</vt:lpwstr>
  </property>
</Properties>
</file>